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1"/>
  </bookViews>
  <sheets>
    <sheet name="Planilha Modelo" sheetId="1" r:id="rId1"/>
    <sheet name="Cronograma" sheetId="2" r:id="rId2"/>
    <sheet name="Planilha de BDI" sheetId="3" state="hidden" r:id="rId3"/>
  </sheets>
  <definedNames>
    <definedName name="_xlnm.Print_Titles" localSheetId="1">'Cronograma'!$A:$C</definedName>
    <definedName name="_xlnm.Print_Area" localSheetId="0">'Planilha Modelo'!$A$1:$P$136</definedName>
    <definedName name="_xlnm.Print_Titles" localSheetId="0">('Planilha Modelo'!$A:$E,'Planilha Modelo'!$1:$5)</definedName>
    <definedName name="_xlnm.Print_Area" localSheetId="0">'Planilha Modelo'!$A$1:$P$136</definedName>
    <definedName name="_xlnm.Print_Titles" localSheetId="0">('Planilha Modelo'!$A:$E,'Planilha Modelo'!$1:$5)</definedName>
    <definedName name="__xlnm.Print_Area" localSheetId="0">'Planilha Modelo'!$A$1:$P$136</definedName>
    <definedName name="__xlnm.Print_Titles" localSheetId="0">('Planilha Modelo'!$A:$E,'Planilha Modelo'!$1:$5)</definedName>
    <definedName name="_xlnm.Print_Titles" localSheetId="1">'Cronograma'!$A:$C</definedName>
  </definedNames>
  <calcPr fullCalcOnLoad="1"/>
</workbook>
</file>

<file path=xl/sharedStrings.xml><?xml version="1.0" encoding="utf-8"?>
<sst xmlns="http://schemas.openxmlformats.org/spreadsheetml/2006/main" count="420" uniqueCount="296">
  <si>
    <t>TRIBUNAL DE CONTAS DO ESTADO DE PERNAMBUCO</t>
  </si>
  <si>
    <t>DATA BASE: ABRIL / 2016</t>
  </si>
  <si>
    <t>MEDIÇÃO 01</t>
  </si>
  <si>
    <t>MEDIÇÃO 02</t>
  </si>
  <si>
    <t>MEDIÇÃO 03</t>
  </si>
  <si>
    <t>MEDIÇÃO 04</t>
  </si>
  <si>
    <t>MEDIÇÃO 05</t>
  </si>
  <si>
    <t>MEDIÇÃO 06</t>
  </si>
  <si>
    <t>PREÇO DE CUSTO S/BDI</t>
  </si>
  <si>
    <t>OBRA: REFORMA DA INSPETORIA REGIONAL DE ARCOVERDE</t>
  </si>
  <si>
    <t>BDI</t>
  </si>
  <si>
    <t>DISCRIMINAÇÃO / ESPECIFICAÇÃO DOS SERVIÇOS</t>
  </si>
  <si>
    <t>UNID.</t>
  </si>
  <si>
    <t>QUANT.</t>
  </si>
  <si>
    <t>UNITÁRIO</t>
  </si>
  <si>
    <t>PREÇO TOTAL</t>
  </si>
  <si>
    <t>01</t>
  </si>
  <si>
    <t>SERVIÇOS PRELIMINARES</t>
  </si>
  <si>
    <t>01.01</t>
  </si>
  <si>
    <t>Demolição de revestimento em piso cimentado sobre calçadas</t>
  </si>
  <si>
    <t>m²</t>
  </si>
  <si>
    <t>01.02</t>
  </si>
  <si>
    <t>Remoção de pintura a cal / latex para recomposição de pintura</t>
  </si>
  <si>
    <t>01.03</t>
  </si>
  <si>
    <t>Remoção de revestimento em argamassa de cimento e areia</t>
  </si>
  <si>
    <t>01.04</t>
  </si>
  <si>
    <t>Retirada de gradil de ferro, inclusive acondicionamento para possível reaproveitamento</t>
  </si>
  <si>
    <t>01.05</t>
  </si>
  <si>
    <t>Retirada de esquadria de madeira da recepção com acondicionamento e entrega ao TCE</t>
  </si>
  <si>
    <t>01.06</t>
  </si>
  <si>
    <t>Demolição de piso cimentado, inclusive lastro de concreto magro</t>
  </si>
  <si>
    <t>01.07</t>
  </si>
  <si>
    <t>Desmonstagem de cobertura em telha de fibrocimento, inclusive armazenamento para reaproveitamento</t>
  </si>
  <si>
    <t>01.08</t>
  </si>
  <si>
    <t xml:space="preserve">Remoção de material de demolição </t>
  </si>
  <si>
    <t>m³</t>
  </si>
  <si>
    <t>01.09</t>
  </si>
  <si>
    <t>Locação de Obras para demarcação e abertura de valas de fundação</t>
  </si>
  <si>
    <t>m</t>
  </si>
  <si>
    <t>02</t>
  </si>
  <si>
    <t>ESTRUTURA DE CONCRETO ARMADO</t>
  </si>
  <si>
    <t>02.01</t>
  </si>
  <si>
    <t>Concreto armado, inclusive forma e armação, 25 Mpa, controle A, para fundações.</t>
  </si>
  <si>
    <t>02.02</t>
  </si>
  <si>
    <t>Concreto armado, inclusive forma e armação, 25 Mpa, controle A, para qualquer estrutura.</t>
  </si>
  <si>
    <t>03</t>
  </si>
  <si>
    <t>ALVENARIAS / VEDAÇÕES</t>
  </si>
  <si>
    <t>03.01</t>
  </si>
  <si>
    <t>Alvenaria de tijolos de 8 furos, assentados e rejuntados com argamassa de cimento e areia no traço 1:6 - 1/2 vez</t>
  </si>
  <si>
    <t>03.02</t>
  </si>
  <si>
    <t>Alvenaria de tijolos de 8 furos, assentados e rejuntados com argamassa de cimento e areia no traço 1:6 - 1 vez</t>
  </si>
  <si>
    <t>03.03</t>
  </si>
  <si>
    <t>Fornecimento e assentamento de divisória, no padrão das e cores da Inspetoria, do tipo painel/painel</t>
  </si>
  <si>
    <t>03.04</t>
  </si>
  <si>
    <t>Fornecimento e assentamento de divisória, no padrão das e cores da Inspetoria, do tipo painel/vidro</t>
  </si>
  <si>
    <t>04</t>
  </si>
  <si>
    <t>COBERTA</t>
  </si>
  <si>
    <t>04.01</t>
  </si>
  <si>
    <t>Estrutura em madeira de lei, pontaletada, para cobertura em telhas de fibrocimento, sobre laje.</t>
  </si>
  <si>
    <t>04.02</t>
  </si>
  <si>
    <t>Estrutura metálica para cobertura em telha metálica</t>
  </si>
  <si>
    <t>04.03</t>
  </si>
  <si>
    <t>Cobertura em telha metálica / isotérmica</t>
  </si>
  <si>
    <t>05</t>
  </si>
  <si>
    <t>ESQUADRIAS</t>
  </si>
  <si>
    <t>05.01</t>
  </si>
  <si>
    <t>Fornecimento e assentamento de porta, padrão divisória, conforme modelo das Inspetorias, inclusive ferragens</t>
  </si>
  <si>
    <t>und.</t>
  </si>
  <si>
    <t>06</t>
  </si>
  <si>
    <t>REVESTIMENTO</t>
  </si>
  <si>
    <t>06.01</t>
  </si>
  <si>
    <t>Chapisco com argamassa de cimento e areia no traço 1:3</t>
  </si>
  <si>
    <t>06.02</t>
  </si>
  <si>
    <t>Revestimento com argamassa de cimento e areia no traço 1:6, com 2 cm de espessura do tipo massa única.</t>
  </si>
  <si>
    <t>07</t>
  </si>
  <si>
    <t>IMPERMEABULIZAÇÃO</t>
  </si>
  <si>
    <t>07.01</t>
  </si>
  <si>
    <t>Impermeabilização a base mantas continuas, assentadas com maçarico, sobre lajes, calhas, reservatório, etc., inclusive proteção mecânica.</t>
  </si>
  <si>
    <t>07.02</t>
  </si>
  <si>
    <t>Impermeabilização a base de argamassa com aditivo, em áreas molhadas (wc´s, terraços, etc), com camada de 3cm de espessura e traço de argamassa 1:3</t>
  </si>
  <si>
    <t>07.03</t>
  </si>
  <si>
    <t>Impermeablização a base de argamassa polimérica em reservatórios, calhas, lajes, etc</t>
  </si>
  <si>
    <t>08</t>
  </si>
  <si>
    <t>PISOS</t>
  </si>
  <si>
    <t>08.01</t>
  </si>
  <si>
    <t>Lastro de concreto para contrapiso, com concreto magro, espessura de 10cm.</t>
  </si>
  <si>
    <t>08.02</t>
  </si>
  <si>
    <t>Piso em concreto liso, devidamente regularizado</t>
  </si>
  <si>
    <t>08.03</t>
  </si>
  <si>
    <t>Piso porcelanato, conforme detalhamento arquitetônico, assentado com argamassa AC-3, sobre piso cerâmico existente.</t>
  </si>
  <si>
    <t>08.04</t>
  </si>
  <si>
    <t>Piso em lençol de granito artificial (granilite), com juntas de vidro, formando quadro de 1,00x1,00m, na cor cinza natural</t>
  </si>
  <si>
    <t>09</t>
  </si>
  <si>
    <t>PINTURA</t>
  </si>
  <si>
    <t>09.01</t>
  </si>
  <si>
    <t>Pintura em emusão acrílica sobre paredes, interna, inclusive líquido selador, duas demãos sem massa acrílica.</t>
  </si>
  <si>
    <t>09.02</t>
  </si>
  <si>
    <t>Pintura em emusão acrílica sobre tetos, interna, inclusive líquido selador, duas demãos sem massa acrílica.</t>
  </si>
  <si>
    <t>09.03</t>
  </si>
  <si>
    <t>Pintura com esmalte sintético sobre esquadria de ferro, duas demão, com raspagem e aparelhamento com zarcão</t>
  </si>
  <si>
    <t>09.04</t>
  </si>
  <si>
    <t>Pintura em emusão acrílica em paredes externas, duas demãos sem massa acrílica.</t>
  </si>
  <si>
    <t>09.05</t>
  </si>
  <si>
    <t>Pintura a base de tinta acrílica novacor ou similar, para pisos, faixas de estacionamento e demarcação de vagas preferenciais em cores e padrões definidos em projeto</t>
  </si>
  <si>
    <t>10</t>
  </si>
  <si>
    <t>GRADIL DE ALUMÍNIO</t>
  </si>
  <si>
    <t>10.01</t>
  </si>
  <si>
    <t>Fornecimento e assentamento de gradil de alumínio em barra chata, no padrão existente</t>
  </si>
  <si>
    <t>10.02</t>
  </si>
  <si>
    <t>Manutenção, inclusive com troca de material, lixamento, reaparelhamento e pintura de gradil existente, conforme projeto arquitetônico.</t>
  </si>
  <si>
    <t>11</t>
  </si>
  <si>
    <t>REFORMA WC MASCULINO E FEMININO</t>
  </si>
  <si>
    <t>11.01</t>
  </si>
  <si>
    <t>Demolição em alvenaria de 1/2 vez com preparo para remoção</t>
  </si>
  <si>
    <t>11.02</t>
  </si>
  <si>
    <t>Demolição de revestimento em azulejos, com preparo para remoção</t>
  </si>
  <si>
    <t>11.03</t>
  </si>
  <si>
    <t>Demolição de piso em cerâmica, inclusive remoção de contrapiso.</t>
  </si>
  <si>
    <t>11.04</t>
  </si>
  <si>
    <t>Escavação manual em material de 1a categoria até 1,5m de profundidade, inclusive bota-fora</t>
  </si>
  <si>
    <t>11.05</t>
  </si>
  <si>
    <t>Concreto armado pronto, Fck 25 Mpa, condição B (NBR 12655), lançado em fundações e adensado, inclusive forma, escoramento e ferragem</t>
  </si>
  <si>
    <t>11.06</t>
  </si>
  <si>
    <t>Concreto armado pronto, Fck 25 Mpa, condição B (NBR 12655), lançado em qualquer tipo de estrutura e adensado, inclusive forma, escoramento e ferragem</t>
  </si>
  <si>
    <t>11.07</t>
  </si>
  <si>
    <t>11.08</t>
  </si>
  <si>
    <t>11.09</t>
  </si>
  <si>
    <t>11.10</t>
  </si>
  <si>
    <t>Revestimento com argamassa de cimento e areia no traço 1:3, com 2 cm de espessura do tipo massa única.</t>
  </si>
  <si>
    <t>11.11</t>
  </si>
  <si>
    <t>Ponto de esgoto para lavatório, inclusive tubulações, conecões em PVC rígido soldáveis, até a coluna ou o subcoletor</t>
  </si>
  <si>
    <t>pt</t>
  </si>
  <si>
    <t>11.12</t>
  </si>
  <si>
    <t>Ponto de esgoto para bacia sanitária, inclusive tubulações, conecões em PVC rígido soldáveis, até a coluna ou o subcoletor</t>
  </si>
  <si>
    <t>11.13</t>
  </si>
  <si>
    <t>Ponto de esgoto para mictório, inclusive tubulações, conecões em PVC rígido soldáveis, até a coluna ou o subcoletor</t>
  </si>
  <si>
    <t>11.14</t>
  </si>
  <si>
    <t>Ponto de água, inclusive tubulações e conecções de PVC rígido soldável e abertura de rasgos em alvenaria, até o registro geral do ambiente</t>
  </si>
  <si>
    <t>11.15</t>
  </si>
  <si>
    <t>Fornecimento e Instalação de Cuba de semi-encaixe quadrada com mesa L830 c/ladrão, ferragens em metal cromado, sifão 1680 1” x 1 ¼” e válvula de escoamento 1603, rabicho em PVC</t>
  </si>
  <si>
    <t>und</t>
  </si>
  <si>
    <t>11.16</t>
  </si>
  <si>
    <t>Fornecimento de chuveiro com articulação, diâmetro de 1/2 pol. Com  acabamento cromado, ref c 1991-fabrimar ou similar, inclusive fixação.</t>
  </si>
  <si>
    <t>11.17</t>
  </si>
  <si>
    <t>Fornecimento e assentamento de bacias sanitárias modelo com caixa acoplada com ferragens aço inox, linha monte carlo, iguais às existentes no edf. Dom Helder</t>
  </si>
  <si>
    <t>cj</t>
  </si>
  <si>
    <t>11.18</t>
  </si>
  <si>
    <t>Fornecimento e assentamento de assento sanitário em poliéster para bacias sanitárias modelo com caixa acoplada com ferragens aço inox, linha monte carlo, iguais às existentes no edf. Dom Helder</t>
  </si>
  <si>
    <t>11.19</t>
  </si>
  <si>
    <t>Fornecimento e assentamento de balcão em granito verde ubatuba, inclusive respaldo, recortes e testeiras, conforme detalhamento arquitetônico.</t>
  </si>
  <si>
    <t>11.20</t>
  </si>
  <si>
    <t>Divisória em granito verde ubatuba polido nas duas faces, espessura de 3cm, inclusive montagem com ferragens, conforme detalhamento arquitetônico</t>
  </si>
  <si>
    <t>11.21</t>
  </si>
  <si>
    <t>Fornecimento e instalação de Lavatório de Canto, suspenso com mesa L76 c/ladrão, ferragens em metal cromado, sifão 1680 1” x 1 ¼” e válvula de escoamento 1603, rabicho em PVC</t>
  </si>
  <si>
    <t>11.22</t>
  </si>
  <si>
    <t>Fornecimento de ducha manual acqua jet, ref. 2195 jr, fabrimas ou similar, inclusive acessórios e fixação.</t>
  </si>
  <si>
    <t>um</t>
  </si>
  <si>
    <t>11.23</t>
  </si>
  <si>
    <t>Fornecimento e assentamento de mictório sifonado para parede, em louça branca celite em linhas institucionais, inclusive acessórios e ferragens. (com remoção da existente)</t>
  </si>
  <si>
    <t>11.24</t>
  </si>
  <si>
    <t>Fornecimento e assentamento de espelho cristal 4 mm lapidado em 3 cm com moldura em granito verde ubatuba, conforme detalhamento arquitetônico.</t>
  </si>
  <si>
    <t>11.25</t>
  </si>
  <si>
    <t>Ponto de esgoto para ralo sifonado, inclusive ralo, tubulação e conecções em PVC rígido soldável, até a coluna ou subcoletor</t>
  </si>
  <si>
    <t>11.26</t>
  </si>
  <si>
    <t>Fornecimento e Instalação de Torneira Lavatório de mesa 1175C – Automático Decamatic ECO – Fab. DECA</t>
  </si>
  <si>
    <t>11.27</t>
  </si>
  <si>
    <t>Fornecimento e assentamento de barras de aço inox com 0,80m para os wc´s dos deficientes, conforme NBR-9050 e detalhe arquitetônico.</t>
  </si>
  <si>
    <t>11.28</t>
  </si>
  <si>
    <t>Válvula de mictório pressmatic, conforme padrão eixstente</t>
  </si>
  <si>
    <t>11.29</t>
  </si>
  <si>
    <t>Parede em cerâmica em padrão e cores definidas em detalhe arquitetônico.</t>
  </si>
  <si>
    <t>11.30</t>
  </si>
  <si>
    <t>Piso em cerâmica com padrões e cores definidos em projeto arquitetônico.</t>
  </si>
  <si>
    <t>11.31</t>
  </si>
  <si>
    <t>Porta-papel em abs, para rolos até 500m, na cor branca, padrão semelhante a ref. AE 00500 da linha brasil, jofel, conforme projeto arquitetônico</t>
  </si>
  <si>
    <t>11.32</t>
  </si>
  <si>
    <t>Toalheiro interfolhas em plastico abs, na cor branca, padrão semelhante a loinha ah 00100, da jofel, conforme projeto arquitetônico</t>
  </si>
  <si>
    <t>11.33</t>
  </si>
  <si>
    <t>Luminária de teto, conforme padrão arquitetônico, para lâmapdas fluorescentes</t>
  </si>
  <si>
    <t>12</t>
  </si>
  <si>
    <t>PAVIMENTAÇÃO E DRENAGEM EXTERNA/INTERNA</t>
  </si>
  <si>
    <t>12.01</t>
  </si>
  <si>
    <t>Demolição de revestimento de piso cimentado (lajota) , inclusive lastro de cimento</t>
  </si>
  <si>
    <t>12.02</t>
  </si>
  <si>
    <t>12.03</t>
  </si>
  <si>
    <t>Passeio em bloco de cimento intertravado tipo paver ou similar fck mínimo 30 Mpa com pigmento natural/colorido, dim (0,20 x 0,10 x 0,08)m, assentado sobre colchão de areia com 6cm de espessura e rejuntado com areia fina, assentado com placa vibratória</t>
  </si>
  <si>
    <t>12.04</t>
  </si>
  <si>
    <t>Pavimentação em paralelepipedos graníticos, assentados sobre colchão de areia com 6cm de espessura, inclusive rejuntamento com argamassa de cimento e areia no traço 1:2</t>
  </si>
  <si>
    <t>12.05</t>
  </si>
  <si>
    <t xml:space="preserve">Fornecimento de meio fio em pedra granítica e linha dágua em paralelepipedos graníticos, assentados sobre lastro de concreto magro </t>
  </si>
  <si>
    <t>12.06</t>
  </si>
  <si>
    <t>Colocação de calha de concreto de 0,30cm de diâmetro, inclusive escavação, assentamento e reaterro.</t>
  </si>
  <si>
    <t>12.07</t>
  </si>
  <si>
    <t>Execução de caixa coletora de drenagem com 0,60x0,60m, inclusive escavação, alvenaria, revestimento e reaterro</t>
  </si>
  <si>
    <t>12.08</t>
  </si>
  <si>
    <t>Execução de tubulação em PVC de 150mm para drenagem, inclusive ligação a rede de drenagem externa</t>
  </si>
  <si>
    <t>13</t>
  </si>
  <si>
    <t>SERVIÇOS COMPLEMENTARES</t>
  </si>
  <si>
    <t>13.01</t>
  </si>
  <si>
    <t>Fornecimento e instalação de condicionador de ar tipo split com capacidade de 18.000 BTUs, inclusive tubulação e assentamento, a ser assentado na sala dos servidores</t>
  </si>
  <si>
    <t>13.02</t>
  </si>
  <si>
    <t>Fornecimento e instalação de quadro automático temporizado para condicionador de ar.</t>
  </si>
  <si>
    <t>13.03</t>
  </si>
  <si>
    <t>Corrimão de aço inox (conforme projeto)</t>
  </si>
  <si>
    <t>13.04</t>
  </si>
  <si>
    <t>Ponto de lógica, inclusive caixa, cabeamento Cat 6e, conectores, anilhamento, eletroduto e passagem do ponto a sala dos servidores, inclusive ligação.</t>
  </si>
  <si>
    <t>13.05</t>
  </si>
  <si>
    <t>Revestimento de bancada de recepção em granito verde ubatuba e branco aqualux, conforme detalhe arquitetônico</t>
  </si>
  <si>
    <t>13.06</t>
  </si>
  <si>
    <t>Luminária de sobrepor para lâmpadas fluorescentes, conforme especificação de projeto arquitetônico</t>
  </si>
  <si>
    <t>13.07</t>
  </si>
  <si>
    <t>Requadro em granito para esquadrias da recepção, granito verde ubatuba</t>
  </si>
  <si>
    <t>13.08</t>
  </si>
  <si>
    <t>Cancelas e estrutura em aço inox para catracas das Inspetorias</t>
  </si>
  <si>
    <t>13.09</t>
  </si>
  <si>
    <t>Escada de marinheiro em estrutura metálica (fornecimento e assentamento)</t>
  </si>
  <si>
    <t>14</t>
  </si>
  <si>
    <t>MOVIMENTAÇÃO DO RESERVATÓRIO</t>
  </si>
  <si>
    <t>14.01</t>
  </si>
  <si>
    <t>Desmontagem de tubulação para remoção de reservatório</t>
  </si>
  <si>
    <t>14.02</t>
  </si>
  <si>
    <t>14.03</t>
  </si>
  <si>
    <t>Remontagem da tubulação do reservatório, inlcusive fornecimento de conecções e tubos necessários</t>
  </si>
  <si>
    <t>14.04</t>
  </si>
  <si>
    <t>14.05</t>
  </si>
  <si>
    <t>14.06</t>
  </si>
  <si>
    <t>15</t>
  </si>
  <si>
    <t>MELHORIA DA SALA DO SERVIDOR</t>
  </si>
  <si>
    <t>15.01</t>
  </si>
  <si>
    <t>Substituição de Guias de cabo horizontal para 1U, inclusive religação dos cabos, identificação com anilhamento.</t>
  </si>
  <si>
    <t>15.02</t>
  </si>
  <si>
    <t>Fornecimento e implantação de switch  com 48 portas 10/100 e 4 portas GIGA 10/100/1000 (conforme padronização do TCE)</t>
  </si>
  <si>
    <t>15.03</t>
  </si>
  <si>
    <t xml:space="preserve">Fornecimento e implantação de switch POE similar com 24 portas (conforme padrão TCE) </t>
  </si>
  <si>
    <t>15.04</t>
  </si>
  <si>
    <t>Caixa porta chaves/martelinho fornecimento e assentamento</t>
  </si>
  <si>
    <t>15.05</t>
  </si>
  <si>
    <t>Certificação dos pontos de lógica</t>
  </si>
  <si>
    <t>TOTAL GERAL</t>
  </si>
  <si>
    <t>CRONOGRAMA FÍSICO-FINANCEIRO</t>
  </si>
  <si>
    <t>OBRA:</t>
  </si>
  <si>
    <t>INSPETORIA REGIONAL DE ARCOVERDE</t>
  </si>
  <si>
    <t>MÊS 01</t>
  </si>
  <si>
    <t>MÊS 02</t>
  </si>
  <si>
    <t>MÊS 03</t>
  </si>
  <si>
    <t>MÊS 04</t>
  </si>
  <si>
    <t>MÊS 05</t>
  </si>
  <si>
    <t>MÊS 06</t>
  </si>
  <si>
    <t>ACUMULADO</t>
  </si>
  <si>
    <t>ITEM</t>
  </si>
  <si>
    <t>DESCRIÇÃO</t>
  </si>
  <si>
    <t>VALOR</t>
  </si>
  <si>
    <t>%</t>
  </si>
  <si>
    <t>R$</t>
  </si>
  <si>
    <t>TOTAL</t>
  </si>
  <si>
    <t>DEMONSTRATIVO DE COMPOSIÇÃO DO BDI</t>
  </si>
  <si>
    <t>(BENEFÍCIO E DESPESAS INDIRETAS)</t>
  </si>
  <si>
    <t>REFORMA DO RESTAURANTE</t>
  </si>
  <si>
    <t>DATA:</t>
  </si>
  <si>
    <t>LOCAL:</t>
  </si>
  <si>
    <t>DIVERSOS</t>
  </si>
  <si>
    <t>TAXA</t>
  </si>
  <si>
    <t>DESCRIÇAO DO ITEM</t>
  </si>
  <si>
    <t>DESPESAS INDIRETAS</t>
  </si>
  <si>
    <t>A</t>
  </si>
  <si>
    <t>Despesa financeira</t>
  </si>
  <si>
    <t>B</t>
  </si>
  <si>
    <t>Administrações</t>
  </si>
  <si>
    <t>B.1</t>
  </si>
  <si>
    <t>Administração Central</t>
  </si>
  <si>
    <t>B.2</t>
  </si>
  <si>
    <t>Administração Local</t>
  </si>
  <si>
    <t>C</t>
  </si>
  <si>
    <t>Contingências, seguros, garantia e risco</t>
  </si>
  <si>
    <t>D</t>
  </si>
  <si>
    <t>Despesa tributária</t>
  </si>
  <si>
    <t>D.1</t>
  </si>
  <si>
    <t>PIS, COFINS</t>
  </si>
  <si>
    <t>3,65%</t>
  </si>
  <si>
    <t>D.2</t>
  </si>
  <si>
    <t>ISS - Alíquota de 5%</t>
  </si>
  <si>
    <t>D.3</t>
  </si>
  <si>
    <t>Parcela sobre o faturamento (Desoneração)</t>
  </si>
  <si>
    <t>BENEFÍCIO</t>
  </si>
  <si>
    <t>E</t>
  </si>
  <si>
    <t>Benefício do construtor</t>
  </si>
  <si>
    <t>TAXA TOTAL DE BDI ADOTADA</t>
  </si>
  <si>
    <t>² FÓRMULA DE CÁLCULO DE BDI =[ ( 1+A ) ( 1+B ) ( 1+C ) (1+E)] - 1</t>
  </si>
  <si>
    <t>, Sendo:</t>
  </si>
  <si>
    <t xml:space="preserve">                                           ( 1- D )</t>
  </si>
  <si>
    <t>A = Taxa representativa das despesas financeiras;</t>
  </si>
  <si>
    <t>B = Taxa representativa das despesas com a administração central dos serviços</t>
  </si>
  <si>
    <t>C = Taxa representativa das despesas com contingênicas (Seguros, Riscos, Imprevistos)</t>
  </si>
  <si>
    <t>D = Taxa representativa das despesas tributárias (PIS, COFINS, ISS);</t>
  </si>
  <si>
    <t>D.3 = Taxa pela Lei 12.844/13 (Desoneração)</t>
  </si>
  <si>
    <t>E = Taxa representativa do Benefício do Construtor (Lucro ou Bônus).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</si>
</sst>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%"/>
    <numFmt numFmtId="166" formatCode="_(* #,##0.00_);_(* \(#,##0.00\);_(* \-??_);_(@_)"/>
    <numFmt numFmtId="167" formatCode="0.00%"/>
    <numFmt numFmtId="168" formatCode="@"/>
    <numFmt numFmtId="169" formatCode="_(&quot;R$&quot;* #,##0.00_);_(&quot;R$&quot;* \(#,##0.00\);_(&quot;R$&quot;* \-??_);_(@_)"/>
  </numFmts>
  <fonts count="13"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Protection="0">
      <alignment/>
    </xf>
    <xf numFmtId="41" fontId="0" fillId="0" borderId="0" applyFill="0" applyBorder="0" applyAlignment="0" applyProtection="0"/>
    <xf numFmtId="169" fontId="0" fillId="0" borderId="0" applyFill="0" applyBorder="0" applyProtection="0">
      <alignment/>
    </xf>
    <xf numFmtId="42" fontId="0" fillId="0" borderId="0" applyFill="0" applyBorder="0" applyAlignment="0" applyProtection="0"/>
    <xf numFmtId="165" fontId="0" fillId="0" borderId="0" applyFill="0" applyBorder="0" applyProtection="0">
      <alignment/>
    </xf>
    <xf numFmtId="164" fontId="0" fillId="0" borderId="0">
      <alignment/>
      <protection/>
    </xf>
    <xf numFmtId="165" fontId="0" fillId="0" borderId="0" applyFill="0" applyBorder="0" applyProtection="0">
      <alignment/>
    </xf>
  </cellStyleXfs>
  <cellXfs count="105">
    <xf numFmtId="164" fontId="0" fillId="0" borderId="0" xfId="0" applyAlignment="1">
      <alignment/>
    </xf>
    <xf numFmtId="166" fontId="0" fillId="0" borderId="0" xfId="15" applyFill="1" applyBorder="1" applyProtection="1">
      <alignment/>
      <protection locked="0"/>
    </xf>
    <xf numFmtId="164" fontId="1" fillId="2" borderId="1" xfId="0" applyFont="1" applyFill="1" applyBorder="1" applyAlignment="1">
      <alignment horizontal="left"/>
    </xf>
    <xf numFmtId="166" fontId="2" fillId="2" borderId="2" xfId="15" applyFont="1" applyFill="1" applyBorder="1" applyAlignment="1" applyProtection="1">
      <alignment horizontal="center" vertical="center"/>
      <protection/>
    </xf>
    <xf numFmtId="166" fontId="3" fillId="0" borderId="3" xfId="15" applyFont="1" applyFill="1" applyBorder="1" applyAlignment="1" applyProtection="1">
      <alignment horizontal="center" vertical="center"/>
      <protection locked="0"/>
    </xf>
    <xf numFmtId="166" fontId="3" fillId="0" borderId="4" xfId="15" applyFont="1" applyFill="1" applyBorder="1" applyProtection="1">
      <alignment/>
      <protection locked="0"/>
    </xf>
    <xf numFmtId="166" fontId="3" fillId="0" borderId="5" xfId="15" applyFont="1" applyFill="1" applyBorder="1" applyProtection="1">
      <alignment/>
      <protection locked="0"/>
    </xf>
    <xf numFmtId="166" fontId="3" fillId="0" borderId="0" xfId="15" applyFont="1" applyFill="1" applyBorder="1" applyProtection="1">
      <alignment/>
      <protection/>
    </xf>
    <xf numFmtId="164" fontId="1" fillId="2" borderId="6" xfId="0" applyFont="1" applyFill="1" applyBorder="1" applyAlignment="1">
      <alignment horizontal="left" vertical="top"/>
    </xf>
    <xf numFmtId="166" fontId="3" fillId="0" borderId="7" xfId="15" applyFont="1" applyFill="1" applyBorder="1" applyProtection="1">
      <alignment/>
      <protection/>
    </xf>
    <xf numFmtId="167" fontId="0" fillId="0" borderId="5" xfId="19" applyNumberFormat="1" applyFill="1" applyBorder="1" applyAlignment="1" applyProtection="1">
      <alignment/>
      <protection/>
    </xf>
    <xf numFmtId="168" fontId="4" fillId="0" borderId="8" xfId="15" applyNumberFormat="1" applyFont="1" applyFill="1" applyBorder="1" applyAlignment="1" applyProtection="1">
      <alignment horizontal="center" vertical="center"/>
      <protection locked="0"/>
    </xf>
    <xf numFmtId="166" fontId="4" fillId="0" borderId="9" xfId="15" applyFont="1" applyFill="1" applyBorder="1" applyAlignment="1" applyProtection="1">
      <alignment horizontal="center" wrapText="1"/>
      <protection locked="0"/>
    </xf>
    <xf numFmtId="166" fontId="4" fillId="0" borderId="9" xfId="15" applyFont="1" applyFill="1" applyBorder="1" applyAlignment="1" applyProtection="1">
      <alignment horizontal="center" vertical="center"/>
      <protection locked="0"/>
    </xf>
    <xf numFmtId="166" fontId="4" fillId="0" borderId="9" xfId="15" applyFont="1" applyFill="1" applyBorder="1" applyAlignment="1" applyProtection="1">
      <alignment horizontal="center" vertical="center" wrapText="1"/>
      <protection locked="0"/>
    </xf>
    <xf numFmtId="166" fontId="3" fillId="0" borderId="10" xfId="15" applyFont="1" applyFill="1" applyBorder="1" applyAlignment="1" applyProtection="1">
      <alignment horizontal="center"/>
      <protection locked="0"/>
    </xf>
    <xf numFmtId="166" fontId="3" fillId="0" borderId="11" xfId="15" applyFont="1" applyFill="1" applyBorder="1" applyAlignment="1" applyProtection="1">
      <alignment horizontal="center"/>
      <protection locked="0"/>
    </xf>
    <xf numFmtId="166" fontId="3" fillId="0" borderId="2" xfId="15" applyFont="1" applyFill="1" applyBorder="1" applyProtection="1">
      <alignment/>
      <protection locked="0"/>
    </xf>
    <xf numFmtId="166" fontId="3" fillId="0" borderId="12" xfId="15" applyFont="1" applyFill="1" applyBorder="1" applyProtection="1">
      <alignment/>
      <protection locked="0"/>
    </xf>
    <xf numFmtId="166" fontId="3" fillId="0" borderId="9" xfId="15" applyFont="1" applyFill="1" applyBorder="1" applyProtection="1">
      <alignment/>
      <protection locked="0"/>
    </xf>
    <xf numFmtId="168" fontId="4" fillId="0" borderId="13" xfId="15" applyNumberFormat="1" applyFont="1" applyFill="1" applyBorder="1" applyAlignment="1" applyProtection="1">
      <alignment horizontal="center" vertical="center"/>
      <protection locked="0"/>
    </xf>
    <xf numFmtId="166" fontId="4" fillId="0" borderId="5" xfId="15" applyFont="1" applyFill="1" applyBorder="1" applyAlignment="1" applyProtection="1">
      <alignment horizontal="center" wrapText="1"/>
      <protection locked="0"/>
    </xf>
    <xf numFmtId="166" fontId="4" fillId="0" borderId="14" xfId="15" applyFont="1" applyFill="1" applyBorder="1" applyAlignment="1" applyProtection="1">
      <alignment horizontal="center" vertical="center"/>
      <protection locked="0"/>
    </xf>
    <xf numFmtId="166" fontId="4" fillId="0" borderId="10" xfId="15" applyFont="1" applyFill="1" applyBorder="1" applyAlignment="1" applyProtection="1">
      <alignment horizontal="center" vertical="center" wrapText="1"/>
      <protection locked="0"/>
    </xf>
    <xf numFmtId="166" fontId="3" fillId="0" borderId="10" xfId="15" applyFont="1" applyFill="1" applyBorder="1" applyProtection="1">
      <alignment/>
      <protection locked="0"/>
    </xf>
    <xf numFmtId="166" fontId="3" fillId="0" borderId="15" xfId="15" applyFont="1" applyFill="1" applyBorder="1" applyProtection="1">
      <alignment/>
      <protection locked="0"/>
    </xf>
    <xf numFmtId="166" fontId="3" fillId="0" borderId="11" xfId="15" applyFont="1" applyFill="1" applyBorder="1" applyProtection="1">
      <alignment/>
      <protection locked="0"/>
    </xf>
    <xf numFmtId="166" fontId="3" fillId="0" borderId="16" xfId="15" applyFont="1" applyFill="1" applyBorder="1" applyProtection="1">
      <alignment/>
      <protection locked="0"/>
    </xf>
    <xf numFmtId="168" fontId="3" fillId="0" borderId="17" xfId="15" applyNumberFormat="1" applyFont="1" applyFill="1" applyBorder="1" applyAlignment="1" applyProtection="1">
      <alignment horizontal="center" vertical="top" wrapText="1"/>
      <protection locked="0"/>
    </xf>
    <xf numFmtId="164" fontId="3" fillId="0" borderId="5" xfId="0" applyFont="1" applyFill="1" applyBorder="1" applyAlignment="1">
      <alignment horizontal="left" wrapText="1"/>
    </xf>
    <xf numFmtId="166" fontId="3" fillId="0" borderId="5" xfId="15" applyFont="1" applyFill="1" applyBorder="1" applyAlignment="1" applyProtection="1">
      <alignment horizontal="center" vertical="center" wrapText="1"/>
      <protection locked="0"/>
    </xf>
    <xf numFmtId="166" fontId="3" fillId="0" borderId="18" xfId="15" applyFont="1" applyFill="1" applyBorder="1" applyProtection="1">
      <alignment/>
      <protection locked="0"/>
    </xf>
    <xf numFmtId="166" fontId="3" fillId="0" borderId="19" xfId="15" applyFont="1" applyFill="1" applyBorder="1" applyProtection="1">
      <alignment/>
      <protection locked="0"/>
    </xf>
    <xf numFmtId="168" fontId="4" fillId="0" borderId="17" xfId="15" applyNumberFormat="1" applyFont="1" applyFill="1" applyBorder="1" applyAlignment="1" applyProtection="1">
      <alignment horizontal="center" vertical="top" wrapText="1"/>
      <protection locked="0"/>
    </xf>
    <xf numFmtId="164" fontId="4" fillId="0" borderId="5" xfId="0" applyFont="1" applyFill="1" applyBorder="1" applyAlignment="1">
      <alignment horizontal="center" wrapText="1"/>
    </xf>
    <xf numFmtId="166" fontId="3" fillId="0" borderId="5" xfId="15" applyFont="1" applyFill="1" applyBorder="1" applyAlignment="1" applyProtection="1">
      <alignment horizontal="right" vertical="center" wrapText="1"/>
      <protection locked="0"/>
    </xf>
    <xf numFmtId="164" fontId="3" fillId="0" borderId="5" xfId="0" applyFont="1" applyFill="1" applyBorder="1" applyAlignment="1">
      <alignment wrapText="1"/>
    </xf>
    <xf numFmtId="164" fontId="3" fillId="0" borderId="5" xfId="0" applyFont="1" applyFill="1" applyBorder="1" applyAlignment="1">
      <alignment horizontal="justify" wrapText="1"/>
    </xf>
    <xf numFmtId="166" fontId="3" fillId="0" borderId="0" xfId="15" applyFont="1" applyFill="1" applyBorder="1" applyProtection="1">
      <alignment/>
      <protection locked="0"/>
    </xf>
    <xf numFmtId="166" fontId="5" fillId="0" borderId="0" xfId="15" applyFont="1" applyFill="1" applyBorder="1" applyAlignment="1" applyProtection="1">
      <alignment vertical="top"/>
      <protection locked="0"/>
    </xf>
    <xf numFmtId="164" fontId="3" fillId="0" borderId="5" xfId="0" applyFont="1" applyFill="1" applyBorder="1" applyAlignment="1">
      <alignment horizontal="center" vertical="center"/>
    </xf>
    <xf numFmtId="166" fontId="3" fillId="0" borderId="5" xfId="15" applyFont="1" applyFill="1" applyBorder="1" applyAlignment="1" applyProtection="1">
      <alignment horizontal="right" vertical="center"/>
      <protection/>
    </xf>
    <xf numFmtId="166" fontId="3" fillId="0" borderId="4" xfId="15" applyFont="1" applyFill="1" applyBorder="1" applyProtection="1">
      <alignment/>
      <protection/>
    </xf>
    <xf numFmtId="166" fontId="3" fillId="0" borderId="5" xfId="15" applyFont="1" applyFill="1" applyBorder="1" applyProtection="1">
      <alignment/>
      <protection/>
    </xf>
    <xf numFmtId="169" fontId="3" fillId="0" borderId="5" xfId="17" applyFont="1" applyFill="1" applyBorder="1" applyAlignment="1" applyProtection="1">
      <alignment horizontal="center" vertical="top"/>
      <protection locked="0"/>
    </xf>
    <xf numFmtId="164" fontId="3" fillId="0" borderId="5" xfId="0" applyFont="1" applyFill="1" applyBorder="1" applyAlignment="1">
      <alignment horizontal="center" wrapText="1"/>
    </xf>
    <xf numFmtId="164" fontId="6" fillId="0" borderId="0" xfId="0" applyFont="1" applyFill="1" applyBorder="1" applyAlignment="1">
      <alignment vertical="top"/>
    </xf>
    <xf numFmtId="166" fontId="4" fillId="0" borderId="5" xfId="15" applyFont="1" applyFill="1" applyBorder="1" applyAlignment="1" applyProtection="1">
      <alignment horizontal="right" vertical="center" wrapText="1"/>
      <protection locked="0"/>
    </xf>
    <xf numFmtId="166" fontId="4" fillId="0" borderId="5" xfId="15" applyFont="1" applyFill="1" applyBorder="1" applyAlignment="1" applyProtection="1">
      <alignment horizontal="center" vertical="center" wrapText="1"/>
      <protection locked="0"/>
    </xf>
    <xf numFmtId="166" fontId="3" fillId="0" borderId="5" xfId="15" applyFont="1" applyFill="1" applyBorder="1" applyAlignment="1" applyProtection="1">
      <alignment horizontal="center" vertical="center"/>
      <protection locked="0"/>
    </xf>
    <xf numFmtId="166" fontId="3" fillId="0" borderId="5" xfId="15" applyFont="1" applyFill="1" applyBorder="1" applyAlignment="1" applyProtection="1">
      <alignment horizontal="right" vertical="center"/>
      <protection locked="0"/>
    </xf>
    <xf numFmtId="168" fontId="3" fillId="0" borderId="17" xfId="15" applyNumberFormat="1" applyFont="1" applyFill="1" applyBorder="1" applyAlignment="1" applyProtection="1">
      <alignment horizontal="center" vertical="top"/>
      <protection locked="0"/>
    </xf>
    <xf numFmtId="164" fontId="3" fillId="2" borderId="5" xfId="0" applyFont="1" applyFill="1" applyBorder="1" applyAlignment="1">
      <alignment horizontal="justify" wrapText="1"/>
    </xf>
    <xf numFmtId="166" fontId="3" fillId="2" borderId="5" xfId="15" applyFont="1" applyFill="1" applyBorder="1" applyAlignment="1" applyProtection="1">
      <alignment horizontal="center" vertical="center" wrapText="1"/>
      <protection locked="0"/>
    </xf>
    <xf numFmtId="166" fontId="3" fillId="2" borderId="5" xfId="15" applyFont="1" applyFill="1" applyBorder="1" applyProtection="1">
      <alignment/>
      <protection locked="0"/>
    </xf>
    <xf numFmtId="166" fontId="3" fillId="2" borderId="0" xfId="15" applyFont="1" applyFill="1" applyBorder="1" applyProtection="1">
      <alignment/>
      <protection locked="0"/>
    </xf>
    <xf numFmtId="166" fontId="3" fillId="2" borderId="0" xfId="15" applyFont="1" applyFill="1" applyBorder="1" applyAlignment="1" applyProtection="1">
      <alignment vertical="top"/>
      <protection locked="0"/>
    </xf>
    <xf numFmtId="164" fontId="4" fillId="0" borderId="5" xfId="0" applyFont="1" applyFill="1" applyBorder="1" applyAlignment="1">
      <alignment wrapText="1"/>
    </xf>
    <xf numFmtId="164" fontId="4" fillId="0" borderId="5" xfId="0" applyFont="1" applyFill="1" applyBorder="1" applyAlignment="1" applyProtection="1">
      <alignment horizontal="center" vertical="center"/>
      <protection locked="0"/>
    </xf>
    <xf numFmtId="166" fontId="4" fillId="0" borderId="5" xfId="15" applyFont="1" applyFill="1" applyBorder="1" applyAlignment="1" applyProtection="1">
      <alignment horizontal="right" vertical="center"/>
      <protection locked="0"/>
    </xf>
    <xf numFmtId="166" fontId="3" fillId="0" borderId="18" xfId="15" applyFont="1" applyFill="1" applyBorder="1" applyProtection="1">
      <alignment/>
      <protection/>
    </xf>
    <xf numFmtId="166" fontId="3" fillId="2" borderId="20" xfId="15" applyFont="1" applyFill="1" applyBorder="1" applyAlignment="1" applyProtection="1">
      <alignment horizontal="center" vertical="top"/>
      <protection locked="0"/>
    </xf>
    <xf numFmtId="164" fontId="4" fillId="0" borderId="21" xfId="0" applyFont="1" applyFill="1" applyBorder="1" applyAlignment="1">
      <alignment horizontal="center" wrapText="1"/>
    </xf>
    <xf numFmtId="164" fontId="3" fillId="0" borderId="21" xfId="0" applyFont="1" applyFill="1" applyBorder="1" applyAlignment="1">
      <alignment vertical="center" wrapText="1"/>
    </xf>
    <xf numFmtId="166" fontId="3" fillId="0" borderId="21" xfId="15" applyFont="1" applyFill="1" applyBorder="1" applyAlignment="1" applyProtection="1">
      <alignment vertical="center" wrapText="1"/>
      <protection/>
    </xf>
    <xf numFmtId="166" fontId="3" fillId="0" borderId="21" xfId="15" applyFont="1" applyFill="1" applyBorder="1" applyProtection="1">
      <alignment/>
      <protection locked="0"/>
    </xf>
    <xf numFmtId="166" fontId="3" fillId="0" borderId="21" xfId="15" applyFont="1" applyFill="1" applyBorder="1" applyProtection="1">
      <alignment/>
      <protection/>
    </xf>
    <xf numFmtId="166" fontId="3" fillId="0" borderId="22" xfId="15" applyFont="1" applyFill="1" applyBorder="1" applyProtection="1">
      <alignment/>
      <protection/>
    </xf>
    <xf numFmtId="166" fontId="3" fillId="0" borderId="23" xfId="15" applyFont="1" applyFill="1" applyBorder="1" applyProtection="1">
      <alignment/>
      <protection locked="0"/>
    </xf>
    <xf numFmtId="164" fontId="7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7" fillId="0" borderId="18" xfId="0" applyFont="1" applyBorder="1" applyAlignment="1">
      <alignment/>
    </xf>
    <xf numFmtId="164" fontId="7" fillId="0" borderId="24" xfId="0" applyFont="1" applyBorder="1" applyAlignment="1">
      <alignment/>
    </xf>
    <xf numFmtId="164" fontId="7" fillId="0" borderId="4" xfId="0" applyFont="1" applyBorder="1" applyAlignment="1">
      <alignment/>
    </xf>
    <xf numFmtId="164" fontId="8" fillId="0" borderId="5" xfId="0" applyFont="1" applyBorder="1" applyAlignment="1">
      <alignment horizontal="center"/>
    </xf>
    <xf numFmtId="164" fontId="7" fillId="0" borderId="5" xfId="0" applyFont="1" applyBorder="1" applyAlignment="1">
      <alignment/>
    </xf>
    <xf numFmtId="164" fontId="7" fillId="0" borderId="5" xfId="0" applyFont="1" applyBorder="1" applyAlignment="1">
      <alignment horizontal="center"/>
    </xf>
    <xf numFmtId="168" fontId="7" fillId="0" borderId="5" xfId="0" applyNumberFormat="1" applyFont="1" applyBorder="1" applyAlignment="1">
      <alignment horizontal="center"/>
    </xf>
    <xf numFmtId="166" fontId="7" fillId="0" borderId="5" xfId="0" applyNumberFormat="1" applyFont="1" applyBorder="1" applyAlignment="1">
      <alignment/>
    </xf>
    <xf numFmtId="166" fontId="7" fillId="0" borderId="5" xfId="0" applyNumberFormat="1" applyFont="1" applyBorder="1" applyAlignment="1">
      <alignment horizontal="center"/>
    </xf>
    <xf numFmtId="164" fontId="0" fillId="0" borderId="0" xfId="20">
      <alignment/>
      <protection/>
    </xf>
    <xf numFmtId="164" fontId="0" fillId="0" borderId="25" xfId="20" applyBorder="1" applyAlignment="1">
      <alignment horizontal="center"/>
      <protection/>
    </xf>
    <xf numFmtId="164" fontId="0" fillId="0" borderId="26" xfId="20" applyBorder="1" applyAlignment="1">
      <alignment/>
      <protection/>
    </xf>
    <xf numFmtId="164" fontId="0" fillId="0" borderId="27" xfId="20" applyBorder="1">
      <alignment/>
      <protection/>
    </xf>
    <xf numFmtId="168" fontId="9" fillId="0" borderId="14" xfId="20" applyNumberFormat="1" applyFont="1" applyBorder="1" applyAlignment="1">
      <alignment horizontal="center"/>
      <protection/>
    </xf>
    <xf numFmtId="168" fontId="10" fillId="0" borderId="14" xfId="20" applyNumberFormat="1" applyFont="1" applyBorder="1" applyAlignment="1">
      <alignment horizontal="center"/>
      <protection/>
    </xf>
    <xf numFmtId="164" fontId="0" fillId="0" borderId="28" xfId="20" applyBorder="1" applyAlignment="1">
      <alignment horizontal="center"/>
      <protection/>
    </xf>
    <xf numFmtId="164" fontId="0" fillId="0" borderId="0" xfId="20" applyBorder="1" applyAlignment="1">
      <alignment/>
      <protection/>
    </xf>
    <xf numFmtId="164" fontId="0" fillId="0" borderId="29" xfId="20" applyBorder="1">
      <alignment/>
      <protection/>
    </xf>
    <xf numFmtId="168" fontId="11" fillId="0" borderId="28" xfId="20" applyNumberFormat="1" applyFont="1" applyBorder="1" applyAlignment="1">
      <alignment horizontal="center"/>
      <protection/>
    </xf>
    <xf numFmtId="168" fontId="12" fillId="0" borderId="0" xfId="20" applyNumberFormat="1" applyFont="1" applyBorder="1" applyAlignment="1">
      <alignment/>
      <protection/>
    </xf>
    <xf numFmtId="168" fontId="11" fillId="0" borderId="29" xfId="20" applyNumberFormat="1" applyFont="1" applyBorder="1">
      <alignment/>
      <protection/>
    </xf>
    <xf numFmtId="168" fontId="11" fillId="0" borderId="0" xfId="20" applyNumberFormat="1" applyFont="1" applyBorder="1" applyAlignment="1">
      <alignment/>
      <protection/>
    </xf>
    <xf numFmtId="164" fontId="11" fillId="0" borderId="28" xfId="20" applyFont="1" applyBorder="1" applyAlignment="1">
      <alignment horizontal="center"/>
      <protection/>
    </xf>
    <xf numFmtId="167" fontId="11" fillId="0" borderId="29" xfId="21" applyNumberFormat="1" applyFont="1" applyFill="1" applyBorder="1" applyAlignment="1" applyProtection="1">
      <alignment horizontal="center"/>
      <protection/>
    </xf>
    <xf numFmtId="167" fontId="12" fillId="0" borderId="29" xfId="21" applyNumberFormat="1" applyFont="1" applyFill="1" applyBorder="1" applyAlignment="1" applyProtection="1">
      <alignment horizontal="center"/>
      <protection/>
    </xf>
    <xf numFmtId="168" fontId="11" fillId="0" borderId="29" xfId="20" applyNumberFormat="1" applyFont="1" applyBorder="1" applyAlignment="1">
      <alignment horizontal="center"/>
      <protection/>
    </xf>
    <xf numFmtId="168" fontId="11" fillId="0" borderId="0" xfId="20" applyNumberFormat="1" applyFont="1" applyBorder="1" applyAlignment="1">
      <alignment horizontal="center"/>
      <protection/>
    </xf>
    <xf numFmtId="164" fontId="0" fillId="0" borderId="29" xfId="20" applyBorder="1" applyAlignment="1">
      <alignment horizontal="center"/>
      <protection/>
    </xf>
    <xf numFmtId="168" fontId="11" fillId="0" borderId="28" xfId="20" applyNumberFormat="1" applyFont="1" applyBorder="1" applyAlignment="1">
      <alignment horizontal="left"/>
      <protection/>
    </xf>
    <xf numFmtId="164" fontId="0" fillId="0" borderId="0" xfId="20" applyBorder="1" applyAlignment="1">
      <alignment horizontal="left"/>
      <protection/>
    </xf>
    <xf numFmtId="164" fontId="0" fillId="0" borderId="15" xfId="20" applyBorder="1" applyAlignment="1">
      <alignment horizontal="center"/>
      <protection/>
    </xf>
    <xf numFmtId="164" fontId="0" fillId="0" borderId="30" xfId="20" applyBorder="1" applyAlignment="1">
      <alignment/>
      <protection/>
    </xf>
    <xf numFmtId="164" fontId="0" fillId="0" borderId="16" xfId="20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Porcentagem 2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5"/>
  <sheetViews>
    <sheetView view="pageBreakPreview" zoomScaleSheetLayoutView="100" workbookViewId="0" topLeftCell="A1">
      <selection activeCell="B48" sqref="B48"/>
    </sheetView>
  </sheetViews>
  <sheetFormatPr defaultColWidth="9.140625" defaultRowHeight="12.75"/>
  <cols>
    <col min="1" max="1" width="6.57421875" style="1" customWidth="1"/>
    <col min="2" max="2" width="19.28125" style="1" customWidth="1"/>
    <col min="3" max="3" width="40.8515625" style="1" customWidth="1"/>
    <col min="4" max="4" width="7.8515625" style="1" customWidth="1"/>
    <col min="5" max="5" width="0" style="1" hidden="1" customWidth="1"/>
    <col min="6" max="6" width="15.421875" style="1" customWidth="1"/>
    <col min="7" max="8" width="0" style="1" hidden="1" customWidth="1"/>
    <col min="9" max="9" width="10.57421875" style="1" customWidth="1"/>
    <col min="10" max="10" width="15.421875" style="1" customWidth="1"/>
    <col min="11" max="22" width="0" style="1" hidden="1" customWidth="1"/>
    <col min="23" max="23" width="9.00390625" style="1" customWidth="1"/>
    <col min="24" max="25" width="0" style="1" hidden="1" customWidth="1"/>
    <col min="26" max="16384" width="9.00390625" style="1" customWidth="1"/>
  </cols>
  <sheetData>
    <row r="1" spans="1:256" ht="12.75" customHeight="1">
      <c r="A1" s="2" t="s">
        <v>0</v>
      </c>
      <c r="B1" s="2"/>
      <c r="C1" s="2"/>
      <c r="D1" s="2"/>
      <c r="E1" s="3"/>
      <c r="F1" s="4" t="s">
        <v>1</v>
      </c>
      <c r="G1" s="4"/>
      <c r="H1" s="4"/>
      <c r="I1" s="4"/>
      <c r="J1" s="4"/>
      <c r="K1" s="5" t="s">
        <v>2</v>
      </c>
      <c r="L1" s="5"/>
      <c r="M1" s="6" t="s">
        <v>3</v>
      </c>
      <c r="N1" s="6"/>
      <c r="O1" s="6" t="s">
        <v>4</v>
      </c>
      <c r="P1" s="6"/>
      <c r="Q1" s="6" t="s">
        <v>5</v>
      </c>
      <c r="R1" s="6"/>
      <c r="S1" s="6" t="s">
        <v>6</v>
      </c>
      <c r="T1" s="6"/>
      <c r="U1" s="6" t="s">
        <v>7</v>
      </c>
      <c r="V1" s="6"/>
      <c r="W1" s="7"/>
      <c r="X1" s="7"/>
      <c r="Y1" s="7" t="s">
        <v>8</v>
      </c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 s="8" t="s">
        <v>9</v>
      </c>
      <c r="B2" s="8"/>
      <c r="C2" s="8"/>
      <c r="D2" s="8"/>
      <c r="E2" s="8"/>
      <c r="F2" s="4"/>
      <c r="G2" s="4"/>
      <c r="H2" s="4"/>
      <c r="I2" s="4"/>
      <c r="J2" s="4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9" t="s">
        <v>10</v>
      </c>
      <c r="Y2" s="7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 s="8"/>
      <c r="B3" s="8"/>
      <c r="C3" s="8"/>
      <c r="D3" s="8"/>
      <c r="E3" s="8"/>
      <c r="F3" s="4"/>
      <c r="G3" s="4"/>
      <c r="H3" s="4"/>
      <c r="I3" s="4"/>
      <c r="J3" s="4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10">
        <f>'Planilha de BDI'!C20</f>
        <v>0.3207696194854952</v>
      </c>
      <c r="Y3" s="7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8"/>
      <c r="B4" s="8"/>
      <c r="C4" s="8"/>
      <c r="D4" s="8"/>
      <c r="E4" s="8"/>
      <c r="F4" s="4"/>
      <c r="G4" s="4"/>
      <c r="H4" s="4"/>
      <c r="I4" s="4"/>
      <c r="J4" s="4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7"/>
      <c r="X4" s="7"/>
      <c r="Y4" s="7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1.25" customHeight="1">
      <c r="A5" s="11"/>
      <c r="B5" s="12" t="s">
        <v>11</v>
      </c>
      <c r="C5" s="12"/>
      <c r="D5" s="13" t="s">
        <v>12</v>
      </c>
      <c r="E5" s="14"/>
      <c r="F5" s="15" t="s">
        <v>13</v>
      </c>
      <c r="G5" s="15" t="s">
        <v>14</v>
      </c>
      <c r="H5" s="16" t="s">
        <v>15</v>
      </c>
      <c r="I5" s="15" t="s">
        <v>14</v>
      </c>
      <c r="J5" s="16" t="s">
        <v>15</v>
      </c>
      <c r="K5" s="17" t="s">
        <v>13</v>
      </c>
      <c r="L5" s="18" t="s">
        <v>15</v>
      </c>
      <c r="M5" s="19" t="s">
        <v>13</v>
      </c>
      <c r="N5" s="18" t="s">
        <v>15</v>
      </c>
      <c r="O5" s="19" t="s">
        <v>13</v>
      </c>
      <c r="P5" s="18" t="s">
        <v>15</v>
      </c>
      <c r="Q5" s="19" t="s">
        <v>13</v>
      </c>
      <c r="R5" s="18" t="s">
        <v>15</v>
      </c>
      <c r="S5" s="19" t="s">
        <v>13</v>
      </c>
      <c r="T5" s="18" t="s">
        <v>15</v>
      </c>
      <c r="U5" s="19" t="s">
        <v>13</v>
      </c>
      <c r="V5" s="18" t="s">
        <v>15</v>
      </c>
      <c r="W5" s="7"/>
      <c r="X5" s="7"/>
      <c r="Y5" s="6" t="s">
        <v>14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20"/>
      <c r="B6" s="21"/>
      <c r="C6" s="21"/>
      <c r="D6" s="22"/>
      <c r="E6" s="23"/>
      <c r="F6" s="24"/>
      <c r="G6" s="24"/>
      <c r="H6" s="25"/>
      <c r="I6" s="24"/>
      <c r="J6" s="26"/>
      <c r="K6" s="27"/>
      <c r="L6" s="25"/>
      <c r="M6" s="24"/>
      <c r="N6" s="25"/>
      <c r="O6" s="24"/>
      <c r="P6" s="25"/>
      <c r="Q6" s="24"/>
      <c r="R6" s="25"/>
      <c r="S6" s="24"/>
      <c r="T6" s="25"/>
      <c r="U6" s="24"/>
      <c r="V6" s="25"/>
      <c r="W6" s="7"/>
      <c r="X6" s="7"/>
      <c r="Y6" s="24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1.25" customHeight="1">
      <c r="A7" s="28"/>
      <c r="B7" s="29"/>
      <c r="C7" s="29"/>
      <c r="D7" s="30"/>
      <c r="E7" s="30"/>
      <c r="F7" s="6"/>
      <c r="G7" s="6"/>
      <c r="H7" s="31"/>
      <c r="I7" s="6"/>
      <c r="J7" s="32"/>
      <c r="K7" s="5"/>
      <c r="L7" s="6">
        <f aca="true" t="shared" si="0" ref="L7:L9">K7*$I7</f>
        <v>0</v>
      </c>
      <c r="M7" s="6"/>
      <c r="N7" s="6">
        <f aca="true" t="shared" si="1" ref="N7:N9">M7*$I7</f>
        <v>0</v>
      </c>
      <c r="O7" s="6"/>
      <c r="P7" s="6">
        <f aca="true" t="shared" si="2" ref="P7:P9">O7*$I7</f>
        <v>0</v>
      </c>
      <c r="Q7" s="6"/>
      <c r="R7" s="6">
        <f aca="true" t="shared" si="3" ref="R7:R9">Q7*$I7</f>
        <v>0</v>
      </c>
      <c r="S7" s="6"/>
      <c r="T7" s="6">
        <f aca="true" t="shared" si="4" ref="T7:T9">S7*$I7</f>
        <v>0</v>
      </c>
      <c r="U7" s="6"/>
      <c r="V7" s="6">
        <f aca="true" t="shared" si="5" ref="V7:V9">U7*$I7</f>
        <v>0</v>
      </c>
      <c r="W7" s="7"/>
      <c r="X7" s="7"/>
      <c r="Y7" s="6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1.25" customHeight="1">
      <c r="A8" s="33" t="s">
        <v>16</v>
      </c>
      <c r="B8" s="34" t="s">
        <v>17</v>
      </c>
      <c r="C8" s="34"/>
      <c r="D8" s="30"/>
      <c r="E8" s="35"/>
      <c r="F8" s="6"/>
      <c r="G8" s="6"/>
      <c r="H8" s="31"/>
      <c r="I8" s="6"/>
      <c r="J8" s="32">
        <f>SUM(J9:J17)</f>
        <v>10404.670000000002</v>
      </c>
      <c r="K8" s="5"/>
      <c r="L8" s="6">
        <f t="shared" si="0"/>
        <v>0</v>
      </c>
      <c r="M8" s="6"/>
      <c r="N8" s="6">
        <f t="shared" si="1"/>
        <v>0</v>
      </c>
      <c r="O8" s="6"/>
      <c r="P8" s="6">
        <f t="shared" si="2"/>
        <v>0</v>
      </c>
      <c r="Q8" s="6"/>
      <c r="R8" s="6">
        <f t="shared" si="3"/>
        <v>0</v>
      </c>
      <c r="S8" s="6"/>
      <c r="T8" s="6">
        <f t="shared" si="4"/>
        <v>0</v>
      </c>
      <c r="U8" s="6"/>
      <c r="V8" s="6">
        <f t="shared" si="5"/>
        <v>0</v>
      </c>
      <c r="W8" s="7"/>
      <c r="X8" s="7"/>
      <c r="Y8" s="6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.25" customHeight="1">
      <c r="A9" s="28" t="s">
        <v>18</v>
      </c>
      <c r="B9" s="29" t="s">
        <v>19</v>
      </c>
      <c r="C9" s="29"/>
      <c r="D9" s="30" t="s">
        <v>20</v>
      </c>
      <c r="E9" s="35"/>
      <c r="F9" s="6">
        <v>23.1</v>
      </c>
      <c r="G9" s="6"/>
      <c r="H9" s="31"/>
      <c r="I9" s="6">
        <f aca="true" t="shared" si="6" ref="I9:I17">ROUND(Y9+$X$3*Y9,2)</f>
        <v>7.53</v>
      </c>
      <c r="J9" s="32">
        <f aca="true" t="shared" si="7" ref="J9:J17">ROUND(F9*I9,2)</f>
        <v>173.94</v>
      </c>
      <c r="K9" s="5"/>
      <c r="L9" s="6">
        <f t="shared" si="0"/>
        <v>0</v>
      </c>
      <c r="M9" s="6"/>
      <c r="N9" s="6">
        <f t="shared" si="1"/>
        <v>0</v>
      </c>
      <c r="O9" s="6"/>
      <c r="P9" s="6">
        <f t="shared" si="2"/>
        <v>0</v>
      </c>
      <c r="Q9" s="6"/>
      <c r="R9" s="6">
        <f t="shared" si="3"/>
        <v>0</v>
      </c>
      <c r="S9" s="6"/>
      <c r="T9" s="6">
        <f t="shared" si="4"/>
        <v>0</v>
      </c>
      <c r="U9" s="6"/>
      <c r="V9" s="6">
        <f t="shared" si="5"/>
        <v>0</v>
      </c>
      <c r="W9" s="7"/>
      <c r="X9" s="7"/>
      <c r="Y9" s="6">
        <v>5.7</v>
      </c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28" t="s">
        <v>21</v>
      </c>
      <c r="B10" s="29" t="s">
        <v>22</v>
      </c>
      <c r="C10" s="29"/>
      <c r="D10" s="30" t="s">
        <v>20</v>
      </c>
      <c r="E10" s="35"/>
      <c r="F10" s="6">
        <v>67.5</v>
      </c>
      <c r="G10" s="6"/>
      <c r="H10" s="31"/>
      <c r="I10" s="6">
        <f t="shared" si="6"/>
        <v>2.22</v>
      </c>
      <c r="J10" s="32">
        <f t="shared" si="7"/>
        <v>149.85</v>
      </c>
      <c r="K10" s="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7"/>
      <c r="X10" s="7"/>
      <c r="Y10" s="6">
        <v>1.6800000000000002</v>
      </c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s="28" t="s">
        <v>23</v>
      </c>
      <c r="B11" s="29" t="s">
        <v>24</v>
      </c>
      <c r="C11" s="29"/>
      <c r="D11" s="30" t="s">
        <v>20</v>
      </c>
      <c r="E11" s="35"/>
      <c r="F11" s="6">
        <v>30</v>
      </c>
      <c r="G11" s="6"/>
      <c r="H11" s="31"/>
      <c r="I11" s="6">
        <f t="shared" si="6"/>
        <v>11.28</v>
      </c>
      <c r="J11" s="32">
        <f t="shared" si="7"/>
        <v>338.4</v>
      </c>
      <c r="K11" s="5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7"/>
      <c r="X11" s="7"/>
      <c r="Y11" s="6">
        <v>8.54</v>
      </c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1.25" customHeight="1">
      <c r="A12" s="28" t="s">
        <v>25</v>
      </c>
      <c r="B12" s="29" t="s">
        <v>26</v>
      </c>
      <c r="C12" s="29"/>
      <c r="D12" s="30" t="s">
        <v>20</v>
      </c>
      <c r="E12" s="35"/>
      <c r="F12" s="6">
        <v>160.95</v>
      </c>
      <c r="G12" s="6"/>
      <c r="H12" s="31"/>
      <c r="I12" s="6">
        <f t="shared" si="6"/>
        <v>9.58</v>
      </c>
      <c r="J12" s="32">
        <f t="shared" si="7"/>
        <v>1541.9</v>
      </c>
      <c r="K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7"/>
      <c r="X12" s="7"/>
      <c r="Y12" s="6">
        <v>7.25</v>
      </c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28" t="s">
        <v>27</v>
      </c>
      <c r="B13" s="29" t="s">
        <v>28</v>
      </c>
      <c r="C13" s="29"/>
      <c r="D13" s="30" t="s">
        <v>20</v>
      </c>
      <c r="E13" s="35"/>
      <c r="F13" s="6">
        <v>26.74</v>
      </c>
      <c r="G13" s="6"/>
      <c r="H13" s="31"/>
      <c r="I13" s="6">
        <f t="shared" si="6"/>
        <v>14.4</v>
      </c>
      <c r="J13" s="32">
        <f t="shared" si="7"/>
        <v>385.06</v>
      </c>
      <c r="K13" s="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7"/>
      <c r="X13" s="7"/>
      <c r="Y13" s="6">
        <v>10.9</v>
      </c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1.25" customHeight="1">
      <c r="A14" s="28" t="s">
        <v>29</v>
      </c>
      <c r="B14" s="29" t="s">
        <v>30</v>
      </c>
      <c r="C14" s="29"/>
      <c r="D14" s="30" t="s">
        <v>20</v>
      </c>
      <c r="E14" s="35"/>
      <c r="F14" s="6">
        <v>198.65</v>
      </c>
      <c r="G14" s="6"/>
      <c r="H14" s="31"/>
      <c r="I14" s="6">
        <f t="shared" si="6"/>
        <v>8.69</v>
      </c>
      <c r="J14" s="32">
        <f t="shared" si="7"/>
        <v>1726.27</v>
      </c>
      <c r="K14" s="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7"/>
      <c r="X14" s="7"/>
      <c r="Y14" s="6">
        <v>6.58</v>
      </c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2.5" customHeight="1">
      <c r="A15" s="28" t="s">
        <v>31</v>
      </c>
      <c r="B15" s="29" t="s">
        <v>32</v>
      </c>
      <c r="C15" s="29"/>
      <c r="D15" s="30" t="s">
        <v>20</v>
      </c>
      <c r="E15" s="35"/>
      <c r="F15" s="6">
        <v>320</v>
      </c>
      <c r="G15" s="6"/>
      <c r="H15" s="31"/>
      <c r="I15" s="6">
        <f t="shared" si="6"/>
        <v>14.79</v>
      </c>
      <c r="J15" s="32">
        <f t="shared" si="7"/>
        <v>4732.8</v>
      </c>
      <c r="K15" s="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7"/>
      <c r="X15" s="7"/>
      <c r="Y15" s="6">
        <v>11.2</v>
      </c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1.25" customHeight="1">
      <c r="A16" s="28" t="s">
        <v>33</v>
      </c>
      <c r="B16" s="29" t="s">
        <v>34</v>
      </c>
      <c r="C16" s="29"/>
      <c r="D16" s="30" t="s">
        <v>35</v>
      </c>
      <c r="E16" s="35"/>
      <c r="F16" s="6">
        <v>30</v>
      </c>
      <c r="G16" s="6"/>
      <c r="H16" s="31"/>
      <c r="I16" s="6">
        <f t="shared" si="6"/>
        <v>43.37</v>
      </c>
      <c r="J16" s="32">
        <f t="shared" si="7"/>
        <v>1301.1</v>
      </c>
      <c r="K16" s="5"/>
      <c r="L16" s="6">
        <f aca="true" t="shared" si="8" ref="L16:L18">K16*$I16</f>
        <v>0</v>
      </c>
      <c r="M16" s="6"/>
      <c r="N16" s="6">
        <f aca="true" t="shared" si="9" ref="N16:N18">M16*$I16</f>
        <v>0</v>
      </c>
      <c r="O16" s="6"/>
      <c r="P16" s="6">
        <f aca="true" t="shared" si="10" ref="P16:P18">O16*$I16</f>
        <v>0</v>
      </c>
      <c r="Q16" s="6"/>
      <c r="R16" s="6">
        <f aca="true" t="shared" si="11" ref="R16:R18">Q16*$I16</f>
        <v>0</v>
      </c>
      <c r="S16" s="6"/>
      <c r="T16" s="6">
        <f aca="true" t="shared" si="12" ref="T16:T18">S16*$I16</f>
        <v>0</v>
      </c>
      <c r="U16" s="6"/>
      <c r="V16" s="6">
        <f aca="true" t="shared" si="13" ref="V16:V18">U16*$I16</f>
        <v>0</v>
      </c>
      <c r="W16" s="7"/>
      <c r="X16" s="7"/>
      <c r="Y16" s="6">
        <v>32.84</v>
      </c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1.25" customHeight="1">
      <c r="A17" s="28" t="s">
        <v>36</v>
      </c>
      <c r="B17" s="29" t="s">
        <v>37</v>
      </c>
      <c r="C17" s="29"/>
      <c r="D17" s="30" t="s">
        <v>38</v>
      </c>
      <c r="E17" s="35"/>
      <c r="F17" s="6">
        <v>9</v>
      </c>
      <c r="G17" s="6"/>
      <c r="H17" s="31"/>
      <c r="I17" s="6">
        <f t="shared" si="6"/>
        <v>6.15</v>
      </c>
      <c r="J17" s="32">
        <f t="shared" si="7"/>
        <v>55.35</v>
      </c>
      <c r="K17" s="5">
        <v>17.2</v>
      </c>
      <c r="L17" s="6">
        <f t="shared" si="8"/>
        <v>105.78</v>
      </c>
      <c r="M17" s="6"/>
      <c r="N17" s="6">
        <f t="shared" si="9"/>
        <v>0</v>
      </c>
      <c r="O17" s="6"/>
      <c r="P17" s="6">
        <f t="shared" si="10"/>
        <v>0</v>
      </c>
      <c r="Q17" s="6"/>
      <c r="R17" s="6">
        <f t="shared" si="11"/>
        <v>0</v>
      </c>
      <c r="S17" s="6"/>
      <c r="T17" s="6">
        <f t="shared" si="12"/>
        <v>0</v>
      </c>
      <c r="U17" s="6"/>
      <c r="V17" s="6">
        <f t="shared" si="13"/>
        <v>0</v>
      </c>
      <c r="W17" s="7"/>
      <c r="X17" s="7"/>
      <c r="Y17" s="6">
        <v>4.66</v>
      </c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1.25" customHeight="1">
      <c r="A18" s="28"/>
      <c r="B18" s="29"/>
      <c r="C18" s="29"/>
      <c r="D18" s="30"/>
      <c r="E18" s="30"/>
      <c r="F18" s="6"/>
      <c r="G18" s="6"/>
      <c r="H18" s="31"/>
      <c r="I18" s="6"/>
      <c r="J18" s="32"/>
      <c r="K18" s="5"/>
      <c r="L18" s="6">
        <f t="shared" si="8"/>
        <v>0</v>
      </c>
      <c r="M18" s="6"/>
      <c r="N18" s="6">
        <f t="shared" si="9"/>
        <v>0</v>
      </c>
      <c r="O18" s="6"/>
      <c r="P18" s="6">
        <f t="shared" si="10"/>
        <v>0</v>
      </c>
      <c r="Q18" s="6"/>
      <c r="R18" s="6">
        <f t="shared" si="11"/>
        <v>0</v>
      </c>
      <c r="S18" s="6"/>
      <c r="T18" s="6">
        <f t="shared" si="12"/>
        <v>0</v>
      </c>
      <c r="U18" s="6"/>
      <c r="V18" s="6">
        <f t="shared" si="13"/>
        <v>0</v>
      </c>
      <c r="W18" s="7"/>
      <c r="X18" s="7"/>
      <c r="Y18" s="6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1.25" customHeight="1">
      <c r="A19" s="33" t="s">
        <v>39</v>
      </c>
      <c r="B19" s="34" t="s">
        <v>40</v>
      </c>
      <c r="C19" s="34"/>
      <c r="D19" s="30"/>
      <c r="E19" s="30"/>
      <c r="F19" s="6"/>
      <c r="G19" s="6"/>
      <c r="H19" s="31"/>
      <c r="I19" s="6"/>
      <c r="J19" s="32">
        <f>SUM(J20:J21)</f>
        <v>2986.9900000000002</v>
      </c>
      <c r="K19" s="5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7"/>
      <c r="X19" s="7"/>
      <c r="Y19" s="6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1.25" customHeight="1">
      <c r="A20" s="28" t="s">
        <v>41</v>
      </c>
      <c r="B20" s="29" t="s">
        <v>42</v>
      </c>
      <c r="C20" s="29"/>
      <c r="D20" s="30" t="s">
        <v>35</v>
      </c>
      <c r="E20" s="30"/>
      <c r="F20" s="6">
        <v>0.25</v>
      </c>
      <c r="G20" s="6"/>
      <c r="H20" s="31"/>
      <c r="I20" s="6">
        <f aca="true" t="shared" si="14" ref="I20:I21">ROUND(Y20+$X$3*Y20,2)</f>
        <v>1844.2</v>
      </c>
      <c r="J20" s="32">
        <f aca="true" t="shared" si="15" ref="J20:J21">ROUND(F20*I20,2)</f>
        <v>461.05</v>
      </c>
      <c r="K20" s="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7"/>
      <c r="X20" s="7"/>
      <c r="Y20" s="6">
        <v>1396.31</v>
      </c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1.75" customHeight="1">
      <c r="A21" s="28" t="s">
        <v>43</v>
      </c>
      <c r="B21" s="29" t="s">
        <v>44</v>
      </c>
      <c r="C21" s="29"/>
      <c r="D21" s="30" t="s">
        <v>35</v>
      </c>
      <c r="E21" s="30"/>
      <c r="F21" s="6">
        <v>0.95</v>
      </c>
      <c r="G21" s="6"/>
      <c r="H21" s="31"/>
      <c r="I21" s="6">
        <f t="shared" si="14"/>
        <v>2658.88</v>
      </c>
      <c r="J21" s="32">
        <f t="shared" si="15"/>
        <v>2525.94</v>
      </c>
      <c r="K21" s="5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7"/>
      <c r="X21" s="7"/>
      <c r="Y21" s="6">
        <v>2013.13</v>
      </c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1.25" customHeight="1">
      <c r="A22" s="28"/>
      <c r="B22" s="29"/>
      <c r="C22" s="29"/>
      <c r="D22" s="30"/>
      <c r="E22" s="30"/>
      <c r="F22" s="6"/>
      <c r="G22" s="6"/>
      <c r="H22" s="31"/>
      <c r="I22" s="6"/>
      <c r="J22" s="32"/>
      <c r="K22" s="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7"/>
      <c r="X22" s="7"/>
      <c r="Y22" s="6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1.25" customHeight="1">
      <c r="A23" s="33" t="s">
        <v>45</v>
      </c>
      <c r="B23" s="34" t="s">
        <v>46</v>
      </c>
      <c r="C23" s="34"/>
      <c r="D23" s="30"/>
      <c r="E23" s="30"/>
      <c r="F23" s="6"/>
      <c r="G23" s="6"/>
      <c r="H23" s="31"/>
      <c r="I23" s="6"/>
      <c r="J23" s="32">
        <f>SUM(J24:J27)</f>
        <v>4986.65</v>
      </c>
      <c r="K23" s="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7"/>
      <c r="X23" s="7"/>
      <c r="Y23" s="6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1.75" customHeight="1">
      <c r="A24" s="28" t="s">
        <v>47</v>
      </c>
      <c r="B24" s="36" t="s">
        <v>48</v>
      </c>
      <c r="C24" s="36"/>
      <c r="D24" s="30" t="s">
        <v>20</v>
      </c>
      <c r="E24" s="30"/>
      <c r="F24" s="6">
        <v>12.55</v>
      </c>
      <c r="G24" s="6"/>
      <c r="H24" s="31"/>
      <c r="I24" s="6">
        <f aca="true" t="shared" si="16" ref="I24:I27">ROUND(Y24+$X$3*Y24,2)</f>
        <v>46.13</v>
      </c>
      <c r="J24" s="32">
        <f aca="true" t="shared" si="17" ref="J24:J27">ROUND(F24*I24,2)</f>
        <v>578.93</v>
      </c>
      <c r="K24" s="5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7"/>
      <c r="X24" s="7"/>
      <c r="Y24" s="6">
        <v>34.93</v>
      </c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2.5" customHeight="1">
      <c r="A25" s="28" t="s">
        <v>49</v>
      </c>
      <c r="B25" s="36" t="s">
        <v>50</v>
      </c>
      <c r="C25" s="36"/>
      <c r="D25" s="30" t="s">
        <v>20</v>
      </c>
      <c r="E25" s="30"/>
      <c r="F25" s="6">
        <v>3.3</v>
      </c>
      <c r="G25" s="6"/>
      <c r="H25" s="31"/>
      <c r="I25" s="6">
        <f t="shared" si="16"/>
        <v>88.24</v>
      </c>
      <c r="J25" s="32">
        <f t="shared" si="17"/>
        <v>291.19</v>
      </c>
      <c r="K25" s="5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7"/>
      <c r="X25" s="7"/>
      <c r="Y25" s="6">
        <v>66.81</v>
      </c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1.75" customHeight="1">
      <c r="A26" s="28" t="s">
        <v>51</v>
      </c>
      <c r="B26" s="37" t="s">
        <v>52</v>
      </c>
      <c r="C26" s="37"/>
      <c r="D26" s="30" t="s">
        <v>20</v>
      </c>
      <c r="E26" s="30"/>
      <c r="F26" s="6">
        <v>22.2</v>
      </c>
      <c r="G26" s="6"/>
      <c r="H26" s="31"/>
      <c r="I26" s="6">
        <f t="shared" si="16"/>
        <v>120.37</v>
      </c>
      <c r="J26" s="32">
        <f t="shared" si="17"/>
        <v>2672.21</v>
      </c>
      <c r="K26" s="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7"/>
      <c r="X26" s="7"/>
      <c r="Y26" s="6">
        <v>91.14</v>
      </c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2.5" customHeight="1">
      <c r="A27" s="28" t="s">
        <v>53</v>
      </c>
      <c r="B27" s="37" t="s">
        <v>54</v>
      </c>
      <c r="C27" s="37"/>
      <c r="D27" s="30" t="s">
        <v>20</v>
      </c>
      <c r="E27" s="30"/>
      <c r="F27" s="6">
        <v>12</v>
      </c>
      <c r="G27" s="6"/>
      <c r="H27" s="31"/>
      <c r="I27" s="6">
        <f t="shared" si="16"/>
        <v>120.36</v>
      </c>
      <c r="J27" s="32">
        <f t="shared" si="17"/>
        <v>1444.32</v>
      </c>
      <c r="K27" s="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7"/>
      <c r="X27" s="7"/>
      <c r="Y27" s="6">
        <v>91.13</v>
      </c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" s="39" customFormat="1" ht="11.25" customHeight="1">
      <c r="A28" s="28"/>
      <c r="B28" s="29"/>
      <c r="C28" s="29"/>
      <c r="D28" s="30"/>
      <c r="E28" s="30"/>
      <c r="F28" s="6"/>
      <c r="G28" s="6"/>
      <c r="H28" s="31"/>
      <c r="I28" s="6"/>
      <c r="J28" s="32"/>
      <c r="K28" s="5"/>
      <c r="L28" s="6">
        <f aca="true" t="shared" si="18" ref="L28:L32">K28*$I28</f>
        <v>0</v>
      </c>
      <c r="M28" s="6"/>
      <c r="N28" s="6">
        <f aca="true" t="shared" si="19" ref="N28:N32">M28*$I28</f>
        <v>0</v>
      </c>
      <c r="O28" s="6"/>
      <c r="P28" s="6">
        <f aca="true" t="shared" si="20" ref="P28:P32">O28*$I28</f>
        <v>0</v>
      </c>
      <c r="Q28" s="6"/>
      <c r="R28" s="6">
        <f aca="true" t="shared" si="21" ref="R28:R32">Q28*$I28</f>
        <v>0</v>
      </c>
      <c r="S28" s="6"/>
      <c r="T28" s="6">
        <f aca="true" t="shared" si="22" ref="T28:T32">S28*$I28</f>
        <v>0</v>
      </c>
      <c r="U28" s="6"/>
      <c r="V28" s="6">
        <f aca="true" t="shared" si="23" ref="V28:V32">U28*$I28</f>
        <v>0</v>
      </c>
      <c r="W28" s="38"/>
      <c r="X28" s="38"/>
      <c r="Y28" s="6"/>
    </row>
    <row r="29" spans="1:256" ht="11.25" customHeight="1">
      <c r="A29" s="33" t="s">
        <v>55</v>
      </c>
      <c r="B29" s="34" t="s">
        <v>56</v>
      </c>
      <c r="C29" s="34"/>
      <c r="D29" s="30"/>
      <c r="E29" s="30"/>
      <c r="F29" s="6"/>
      <c r="G29" s="6"/>
      <c r="H29" s="31"/>
      <c r="I29" s="6"/>
      <c r="J29" s="32">
        <f>SUM(J30:J32)</f>
        <v>35050.32</v>
      </c>
      <c r="K29" s="5"/>
      <c r="L29" s="6">
        <f t="shared" si="18"/>
        <v>0</v>
      </c>
      <c r="M29" s="6"/>
      <c r="N29" s="6">
        <f t="shared" si="19"/>
        <v>0</v>
      </c>
      <c r="O29" s="6"/>
      <c r="P29" s="6">
        <f t="shared" si="20"/>
        <v>0</v>
      </c>
      <c r="Q29" s="6"/>
      <c r="R29" s="6">
        <f t="shared" si="21"/>
        <v>0</v>
      </c>
      <c r="S29" s="6"/>
      <c r="T29" s="6">
        <f t="shared" si="22"/>
        <v>0</v>
      </c>
      <c r="U29" s="6"/>
      <c r="V29" s="6">
        <f t="shared" si="23"/>
        <v>0</v>
      </c>
      <c r="W29" s="7"/>
      <c r="X29" s="7"/>
      <c r="Y29" s="6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3.25" customHeight="1">
      <c r="A30" s="28" t="s">
        <v>57</v>
      </c>
      <c r="B30" s="29" t="s">
        <v>58</v>
      </c>
      <c r="C30" s="29"/>
      <c r="D30" s="40" t="s">
        <v>20</v>
      </c>
      <c r="E30" s="41"/>
      <c r="F30" s="6">
        <v>112</v>
      </c>
      <c r="G30" s="6"/>
      <c r="H30" s="31"/>
      <c r="I30" s="6">
        <f aca="true" t="shared" si="24" ref="I30:I32">ROUND(Y30+$X$3*Y30,2)</f>
        <v>91.53</v>
      </c>
      <c r="J30" s="32">
        <f aca="true" t="shared" si="25" ref="J30:J32">ROUND(F30*I30,2)</f>
        <v>10251.36</v>
      </c>
      <c r="K30" s="42"/>
      <c r="L30" s="6">
        <f t="shared" si="18"/>
        <v>0</v>
      </c>
      <c r="M30" s="43"/>
      <c r="N30" s="6">
        <f t="shared" si="19"/>
        <v>0</v>
      </c>
      <c r="O30" s="43"/>
      <c r="P30" s="6">
        <f t="shared" si="20"/>
        <v>0</v>
      </c>
      <c r="Q30" s="43"/>
      <c r="R30" s="6">
        <f t="shared" si="21"/>
        <v>0</v>
      </c>
      <c r="S30" s="43"/>
      <c r="T30" s="6">
        <f t="shared" si="22"/>
        <v>0</v>
      </c>
      <c r="U30" s="43"/>
      <c r="V30" s="6">
        <f t="shared" si="23"/>
        <v>0</v>
      </c>
      <c r="W30" s="7"/>
      <c r="X30" s="7"/>
      <c r="Y30" s="43">
        <v>69.3</v>
      </c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 s="28" t="s">
        <v>59</v>
      </c>
      <c r="B31" s="29" t="s">
        <v>60</v>
      </c>
      <c r="C31" s="29"/>
      <c r="D31" s="40" t="s">
        <v>20</v>
      </c>
      <c r="E31" s="41"/>
      <c r="F31" s="6">
        <f>18*4.3</f>
        <v>77.39999999999999</v>
      </c>
      <c r="G31" s="6"/>
      <c r="H31" s="31"/>
      <c r="I31" s="6">
        <f t="shared" si="24"/>
        <v>180.29</v>
      </c>
      <c r="J31" s="32">
        <f t="shared" si="25"/>
        <v>13954.45</v>
      </c>
      <c r="K31" s="42"/>
      <c r="L31" s="6">
        <f t="shared" si="18"/>
        <v>0</v>
      </c>
      <c r="M31" s="43"/>
      <c r="N31" s="6">
        <f t="shared" si="19"/>
        <v>0</v>
      </c>
      <c r="O31" s="43"/>
      <c r="P31" s="6">
        <f t="shared" si="20"/>
        <v>0</v>
      </c>
      <c r="Q31" s="43"/>
      <c r="R31" s="6">
        <f t="shared" si="21"/>
        <v>0</v>
      </c>
      <c r="S31" s="43"/>
      <c r="T31" s="6">
        <f t="shared" si="22"/>
        <v>0</v>
      </c>
      <c r="U31" s="43"/>
      <c r="V31" s="6">
        <f t="shared" si="23"/>
        <v>0</v>
      </c>
      <c r="W31" s="7"/>
      <c r="X31" s="7"/>
      <c r="Y31" s="43">
        <v>136.5</v>
      </c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 s="28" t="s">
        <v>61</v>
      </c>
      <c r="B32" s="29" t="s">
        <v>62</v>
      </c>
      <c r="C32" s="29"/>
      <c r="D32" s="30" t="s">
        <v>20</v>
      </c>
      <c r="E32" s="30"/>
      <c r="F32" s="6">
        <f>F31</f>
        <v>77.39999999999999</v>
      </c>
      <c r="G32" s="6"/>
      <c r="H32" s="31"/>
      <c r="I32" s="6">
        <f t="shared" si="24"/>
        <v>140.11</v>
      </c>
      <c r="J32" s="32">
        <f t="shared" si="25"/>
        <v>10844.51</v>
      </c>
      <c r="K32" s="5"/>
      <c r="L32" s="6">
        <f t="shared" si="18"/>
        <v>0</v>
      </c>
      <c r="M32" s="6"/>
      <c r="N32" s="6">
        <f t="shared" si="19"/>
        <v>0</v>
      </c>
      <c r="O32" s="6"/>
      <c r="P32" s="6">
        <f t="shared" si="20"/>
        <v>0</v>
      </c>
      <c r="Q32" s="6"/>
      <c r="R32" s="6">
        <f t="shared" si="21"/>
        <v>0</v>
      </c>
      <c r="S32" s="6"/>
      <c r="T32" s="6">
        <f t="shared" si="22"/>
        <v>0</v>
      </c>
      <c r="U32" s="6"/>
      <c r="V32" s="6">
        <f t="shared" si="23"/>
        <v>0</v>
      </c>
      <c r="W32" s="7"/>
      <c r="X32" s="7"/>
      <c r="Y32" s="6">
        <v>106.08</v>
      </c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28"/>
      <c r="B33" s="44"/>
      <c r="C33" s="44"/>
      <c r="D33" s="30"/>
      <c r="E33" s="30"/>
      <c r="F33" s="6"/>
      <c r="G33" s="6"/>
      <c r="H33" s="31"/>
      <c r="I33" s="6"/>
      <c r="J33" s="32"/>
      <c r="K33" s="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7"/>
      <c r="X33" s="7"/>
      <c r="Y33" s="6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1.25" customHeight="1">
      <c r="A34" s="33" t="s">
        <v>63</v>
      </c>
      <c r="B34" s="34" t="s">
        <v>64</v>
      </c>
      <c r="C34" s="34"/>
      <c r="D34" s="30"/>
      <c r="E34" s="30"/>
      <c r="F34" s="6"/>
      <c r="G34" s="6"/>
      <c r="H34" s="31"/>
      <c r="I34" s="6"/>
      <c r="J34" s="32">
        <f>SUM(J35:J35)</f>
        <v>3923.52</v>
      </c>
      <c r="K34" s="5"/>
      <c r="L34" s="6">
        <f>K34*$I34</f>
        <v>0</v>
      </c>
      <c r="M34" s="6"/>
      <c r="N34" s="6">
        <f>M34*$I34</f>
        <v>0</v>
      </c>
      <c r="O34" s="6"/>
      <c r="P34" s="6">
        <f>O34*$I34</f>
        <v>0</v>
      </c>
      <c r="Q34" s="6"/>
      <c r="R34" s="6">
        <f>Q34*$I34</f>
        <v>0</v>
      </c>
      <c r="S34" s="6"/>
      <c r="T34" s="6">
        <f>S34*$I34</f>
        <v>0</v>
      </c>
      <c r="U34" s="6"/>
      <c r="V34" s="6">
        <f>U34*$I34</f>
        <v>0</v>
      </c>
      <c r="W34" s="7"/>
      <c r="X34" s="7"/>
      <c r="Y34" s="6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4" customHeight="1">
      <c r="A35" s="28" t="s">
        <v>65</v>
      </c>
      <c r="B35" s="29" t="s">
        <v>66</v>
      </c>
      <c r="C35" s="29"/>
      <c r="D35" s="30" t="s">
        <v>67</v>
      </c>
      <c r="E35" s="30"/>
      <c r="F35" s="6">
        <v>12</v>
      </c>
      <c r="G35" s="6"/>
      <c r="H35" s="31"/>
      <c r="I35" s="6">
        <f>ROUND(Y35+$X$3*Y35,2)</f>
        <v>326.96</v>
      </c>
      <c r="J35" s="32">
        <f>ROUND(F35*I35,2)</f>
        <v>3923.52</v>
      </c>
      <c r="K35" s="5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7"/>
      <c r="X35" s="7"/>
      <c r="Y35" s="6">
        <v>247.55</v>
      </c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28"/>
      <c r="B36" s="45"/>
      <c r="C36" s="45"/>
      <c r="D36" s="30"/>
      <c r="E36" s="30"/>
      <c r="F36" s="6"/>
      <c r="G36" s="6"/>
      <c r="H36" s="31"/>
      <c r="I36" s="6"/>
      <c r="J36" s="32"/>
      <c r="K36" s="5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7"/>
      <c r="X36" s="7"/>
      <c r="Y36" s="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1.25" customHeight="1">
      <c r="A37" s="33" t="s">
        <v>68</v>
      </c>
      <c r="B37" s="34" t="s">
        <v>69</v>
      </c>
      <c r="C37" s="34"/>
      <c r="D37" s="30"/>
      <c r="E37" s="30"/>
      <c r="F37" s="6"/>
      <c r="G37" s="6"/>
      <c r="H37" s="31"/>
      <c r="I37" s="6"/>
      <c r="J37" s="32">
        <f>SUM(J38:J39)</f>
        <v>1328</v>
      </c>
      <c r="K37" s="5"/>
      <c r="L37" s="6">
        <f>K37*$I37</f>
        <v>0</v>
      </c>
      <c r="M37" s="6"/>
      <c r="N37" s="6">
        <f>M37*$I37</f>
        <v>0</v>
      </c>
      <c r="O37" s="6"/>
      <c r="P37" s="6">
        <f>O37*$I37</f>
        <v>0</v>
      </c>
      <c r="Q37" s="6"/>
      <c r="R37" s="6">
        <f>Q37*$I37</f>
        <v>0</v>
      </c>
      <c r="S37" s="6"/>
      <c r="T37" s="6">
        <f>S37*$I37</f>
        <v>0</v>
      </c>
      <c r="U37" s="6"/>
      <c r="V37" s="6">
        <f>U37*$I37</f>
        <v>0</v>
      </c>
      <c r="W37" s="7"/>
      <c r="X37" s="7"/>
      <c r="Y37" s="6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1.25" customHeight="1">
      <c r="A38" s="28" t="s">
        <v>70</v>
      </c>
      <c r="B38" s="37" t="s">
        <v>71</v>
      </c>
      <c r="C38" s="37"/>
      <c r="D38" s="30" t="s">
        <v>20</v>
      </c>
      <c r="E38" s="30"/>
      <c r="F38" s="6">
        <v>32</v>
      </c>
      <c r="G38" s="6"/>
      <c r="H38" s="31"/>
      <c r="I38" s="6">
        <f aca="true" t="shared" si="26" ref="I38:I39">ROUND(Y38+$X$3*Y38,2)</f>
        <v>7.9</v>
      </c>
      <c r="J38" s="32">
        <f aca="true" t="shared" si="27" ref="J38:J39">ROUND(F38*I38,2)</f>
        <v>252.8</v>
      </c>
      <c r="K38" s="5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  <c r="X38" s="7"/>
      <c r="Y38" s="6">
        <v>5.98</v>
      </c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3.25" customHeight="1">
      <c r="A39" s="28" t="s">
        <v>72</v>
      </c>
      <c r="B39" s="37" t="s">
        <v>73</v>
      </c>
      <c r="C39" s="37"/>
      <c r="D39" s="30" t="s">
        <v>20</v>
      </c>
      <c r="E39" s="30"/>
      <c r="F39" s="6">
        <v>32</v>
      </c>
      <c r="G39" s="6"/>
      <c r="H39" s="31"/>
      <c r="I39" s="6">
        <f t="shared" si="26"/>
        <v>33.6</v>
      </c>
      <c r="J39" s="32">
        <f t="shared" si="27"/>
        <v>1075.2</v>
      </c>
      <c r="K39" s="5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7"/>
      <c r="X39" s="7"/>
      <c r="Y39" s="6">
        <v>25.44</v>
      </c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28"/>
      <c r="B40" s="45"/>
      <c r="C40" s="45"/>
      <c r="D40" s="30"/>
      <c r="E40" s="30"/>
      <c r="F40" s="6"/>
      <c r="G40" s="6"/>
      <c r="H40" s="31"/>
      <c r="I40" s="6"/>
      <c r="J40" s="32"/>
      <c r="K40" s="5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7"/>
      <c r="X40" s="7"/>
      <c r="Y40" s="6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" s="39" customFormat="1" ht="11.25" customHeight="1">
      <c r="A41" s="33" t="s">
        <v>74</v>
      </c>
      <c r="B41" s="34" t="s">
        <v>75</v>
      </c>
      <c r="C41" s="34"/>
      <c r="D41" s="30"/>
      <c r="E41" s="30"/>
      <c r="F41" s="6"/>
      <c r="G41" s="6"/>
      <c r="H41" s="31"/>
      <c r="I41" s="6"/>
      <c r="J41" s="32">
        <f>SUM(J42:J44)</f>
        <v>4731.38</v>
      </c>
      <c r="K41" s="5"/>
      <c r="L41" s="6">
        <f aca="true" t="shared" si="28" ref="L41:L44">K41*$I41</f>
        <v>0</v>
      </c>
      <c r="M41" s="6"/>
      <c r="N41" s="6">
        <f aca="true" t="shared" si="29" ref="N41:N42">M41*$I41</f>
        <v>0</v>
      </c>
      <c r="O41" s="6"/>
      <c r="P41" s="6">
        <f aca="true" t="shared" si="30" ref="P41:P42">O41*$I41</f>
        <v>0</v>
      </c>
      <c r="Q41" s="6"/>
      <c r="R41" s="6">
        <f aca="true" t="shared" si="31" ref="R41:R42">Q41*$I41</f>
        <v>0</v>
      </c>
      <c r="S41" s="6"/>
      <c r="T41" s="6">
        <f aca="true" t="shared" si="32" ref="T41:T42">S41*$I41</f>
        <v>0</v>
      </c>
      <c r="U41" s="6"/>
      <c r="V41" s="6">
        <f aca="true" t="shared" si="33" ref="V41:V42">U41*$I41</f>
        <v>0</v>
      </c>
      <c r="W41" s="38"/>
      <c r="X41" s="38"/>
      <c r="Y41" s="6"/>
    </row>
    <row r="42" spans="1:25" s="46" customFormat="1" ht="22.5" customHeight="1">
      <c r="A42" s="28" t="s">
        <v>76</v>
      </c>
      <c r="B42" s="29" t="s">
        <v>77</v>
      </c>
      <c r="C42" s="29"/>
      <c r="D42" s="30" t="s">
        <v>20</v>
      </c>
      <c r="E42" s="30"/>
      <c r="F42" s="6">
        <v>35</v>
      </c>
      <c r="G42" s="6"/>
      <c r="H42" s="31"/>
      <c r="I42" s="6">
        <f aca="true" t="shared" si="34" ref="I42:I44">ROUND(Y42+$X$3*Y42,2)</f>
        <v>87.69</v>
      </c>
      <c r="J42" s="32">
        <f aca="true" t="shared" si="35" ref="J42:J44">ROUND(F42*I42,2)</f>
        <v>3069.15</v>
      </c>
      <c r="K42" s="5">
        <v>76</v>
      </c>
      <c r="L42" s="6">
        <f t="shared" si="28"/>
        <v>6664.44</v>
      </c>
      <c r="M42" s="6"/>
      <c r="N42" s="6">
        <f t="shared" si="29"/>
        <v>0</v>
      </c>
      <c r="O42" s="6"/>
      <c r="P42" s="6">
        <f t="shared" si="30"/>
        <v>0</v>
      </c>
      <c r="Q42" s="6"/>
      <c r="R42" s="6">
        <f t="shared" si="31"/>
        <v>0</v>
      </c>
      <c r="S42" s="6"/>
      <c r="T42" s="6">
        <f t="shared" si="32"/>
        <v>0</v>
      </c>
      <c r="U42" s="6"/>
      <c r="V42" s="6">
        <f t="shared" si="33"/>
        <v>0</v>
      </c>
      <c r="W42" s="7"/>
      <c r="X42" s="7"/>
      <c r="Y42" s="6">
        <v>66.39</v>
      </c>
    </row>
    <row r="43" spans="1:25" s="39" customFormat="1" ht="24" customHeight="1">
      <c r="A43" s="28" t="s">
        <v>78</v>
      </c>
      <c r="B43" s="29" t="s">
        <v>79</v>
      </c>
      <c r="C43" s="29"/>
      <c r="D43" s="30" t="s">
        <v>20</v>
      </c>
      <c r="E43" s="30"/>
      <c r="F43" s="6">
        <v>19.5</v>
      </c>
      <c r="G43" s="6"/>
      <c r="H43" s="31"/>
      <c r="I43" s="6">
        <f t="shared" si="34"/>
        <v>41.35</v>
      </c>
      <c r="J43" s="32">
        <f t="shared" si="35"/>
        <v>806.33</v>
      </c>
      <c r="K43" s="5">
        <v>76</v>
      </c>
      <c r="L43" s="6">
        <f t="shared" si="28"/>
        <v>3142.6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38"/>
      <c r="X43" s="38"/>
      <c r="Y43" s="6">
        <v>31.31</v>
      </c>
    </row>
    <row r="44" spans="1:256" ht="11.25" customHeight="1">
      <c r="A44" s="28" t="s">
        <v>80</v>
      </c>
      <c r="B44" s="29" t="s">
        <v>81</v>
      </c>
      <c r="C44" s="29"/>
      <c r="D44" s="30" t="s">
        <v>20</v>
      </c>
      <c r="E44" s="47"/>
      <c r="F44" s="6">
        <v>18</v>
      </c>
      <c r="G44" s="6"/>
      <c r="H44" s="31"/>
      <c r="I44" s="6">
        <f t="shared" si="34"/>
        <v>47.55</v>
      </c>
      <c r="J44" s="32">
        <f t="shared" si="35"/>
        <v>855.9</v>
      </c>
      <c r="K44" s="5">
        <v>76</v>
      </c>
      <c r="L44" s="6">
        <f t="shared" si="28"/>
        <v>3613.7999999999997</v>
      </c>
      <c r="M44" s="6"/>
      <c r="N44" s="6">
        <f>M44*$I44</f>
        <v>0</v>
      </c>
      <c r="O44" s="6"/>
      <c r="P44" s="6">
        <f>O44*$I44</f>
        <v>0</v>
      </c>
      <c r="Q44" s="6"/>
      <c r="R44" s="6">
        <f>Q44*$I44</f>
        <v>0</v>
      </c>
      <c r="S44" s="6"/>
      <c r="T44" s="6">
        <f>S44*$I44</f>
        <v>0</v>
      </c>
      <c r="U44" s="6"/>
      <c r="V44" s="6">
        <f>U44*$I44</f>
        <v>0</v>
      </c>
      <c r="W44" s="7"/>
      <c r="X44" s="7"/>
      <c r="Y44" s="6">
        <v>36</v>
      </c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1.25" customHeight="1">
      <c r="A45" s="28"/>
      <c r="B45" s="34"/>
      <c r="C45" s="34"/>
      <c r="D45" s="48"/>
      <c r="E45" s="47"/>
      <c r="F45" s="6"/>
      <c r="G45" s="6"/>
      <c r="H45" s="31"/>
      <c r="I45" s="6"/>
      <c r="J45" s="32"/>
      <c r="K45" s="5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7"/>
      <c r="X45" s="7"/>
      <c r="Y45" s="6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1.25" customHeight="1">
      <c r="A46" s="33" t="s">
        <v>82</v>
      </c>
      <c r="B46" s="34" t="s">
        <v>83</v>
      </c>
      <c r="C46" s="34"/>
      <c r="D46" s="30"/>
      <c r="E46" s="35"/>
      <c r="F46" s="6"/>
      <c r="G46" s="6"/>
      <c r="H46" s="31"/>
      <c r="I46" s="6"/>
      <c r="J46" s="32">
        <f>SUM(J47:J50)</f>
        <v>18941.48</v>
      </c>
      <c r="K46" s="5"/>
      <c r="L46" s="6">
        <f aca="true" t="shared" si="36" ref="L46:L47">K46*$I46</f>
        <v>0</v>
      </c>
      <c r="M46" s="6"/>
      <c r="N46" s="6">
        <f aca="true" t="shared" si="37" ref="N46:N47">M46*$I46</f>
        <v>0</v>
      </c>
      <c r="O46" s="6"/>
      <c r="P46" s="6">
        <f aca="true" t="shared" si="38" ref="P46:P47">O46*$I46</f>
        <v>0</v>
      </c>
      <c r="Q46" s="6"/>
      <c r="R46" s="6">
        <f aca="true" t="shared" si="39" ref="R46:R47">Q46*$I46</f>
        <v>0</v>
      </c>
      <c r="S46" s="6"/>
      <c r="T46" s="6">
        <f aca="true" t="shared" si="40" ref="T46:T47">S46*$I46</f>
        <v>0</v>
      </c>
      <c r="U46" s="6"/>
      <c r="V46" s="6">
        <f aca="true" t="shared" si="41" ref="V46:V47">U46*$I46</f>
        <v>0</v>
      </c>
      <c r="W46" s="7"/>
      <c r="X46" s="7"/>
      <c r="Y46" s="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1.25" customHeight="1">
      <c r="A47" s="28" t="s">
        <v>84</v>
      </c>
      <c r="B47" s="29" t="s">
        <v>85</v>
      </c>
      <c r="C47" s="29"/>
      <c r="D47" s="49" t="s">
        <v>20</v>
      </c>
      <c r="E47" s="50"/>
      <c r="F47" s="6">
        <v>52</v>
      </c>
      <c r="G47" s="6"/>
      <c r="H47" s="31"/>
      <c r="I47" s="6">
        <f aca="true" t="shared" si="42" ref="I47:I50">ROUND(Y47+$X$3*Y47,2)</f>
        <v>65.62</v>
      </c>
      <c r="J47" s="32">
        <f aca="true" t="shared" si="43" ref="J47:J50">ROUND(F47*I47,2)</f>
        <v>3412.24</v>
      </c>
      <c r="K47" s="5"/>
      <c r="L47" s="6">
        <f t="shared" si="36"/>
        <v>0</v>
      </c>
      <c r="M47" s="6"/>
      <c r="N47" s="6">
        <f t="shared" si="37"/>
        <v>0</v>
      </c>
      <c r="O47" s="6"/>
      <c r="P47" s="6">
        <f t="shared" si="38"/>
        <v>0</v>
      </c>
      <c r="Q47" s="6"/>
      <c r="R47" s="6">
        <f t="shared" si="39"/>
        <v>0</v>
      </c>
      <c r="S47" s="6"/>
      <c r="T47" s="6">
        <f t="shared" si="40"/>
        <v>0</v>
      </c>
      <c r="U47" s="6"/>
      <c r="V47" s="6">
        <f t="shared" si="41"/>
        <v>0</v>
      </c>
      <c r="W47" s="7"/>
      <c r="X47" s="7"/>
      <c r="Y47" s="6">
        <v>49.68</v>
      </c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1.25" customHeight="1">
      <c r="A48" s="28" t="s">
        <v>86</v>
      </c>
      <c r="B48" s="29" t="s">
        <v>87</v>
      </c>
      <c r="C48" s="29"/>
      <c r="D48" s="49" t="s">
        <v>20</v>
      </c>
      <c r="E48" s="50"/>
      <c r="F48" s="6">
        <v>50</v>
      </c>
      <c r="G48" s="6"/>
      <c r="H48" s="31"/>
      <c r="I48" s="6">
        <f t="shared" si="42"/>
        <v>50.19</v>
      </c>
      <c r="J48" s="32">
        <f t="shared" si="43"/>
        <v>2509.5</v>
      </c>
      <c r="K48" s="5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7"/>
      <c r="X48" s="7"/>
      <c r="Y48" s="6">
        <v>38</v>
      </c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4.75" customHeight="1">
      <c r="A49" s="28" t="s">
        <v>88</v>
      </c>
      <c r="B49" s="29" t="s">
        <v>89</v>
      </c>
      <c r="C49" s="29"/>
      <c r="D49" s="30" t="s">
        <v>20</v>
      </c>
      <c r="E49" s="35"/>
      <c r="F49" s="6">
        <v>70</v>
      </c>
      <c r="G49" s="6"/>
      <c r="H49" s="31"/>
      <c r="I49" s="6">
        <f t="shared" si="42"/>
        <v>122.17</v>
      </c>
      <c r="J49" s="32">
        <f t="shared" si="43"/>
        <v>8551.9</v>
      </c>
      <c r="K49" s="5"/>
      <c r="L49" s="6">
        <f>K49*$I49</f>
        <v>0</v>
      </c>
      <c r="M49" s="6"/>
      <c r="N49" s="6">
        <f>M49*$I49</f>
        <v>0</v>
      </c>
      <c r="O49" s="6"/>
      <c r="P49" s="6">
        <f>O49*$I49</f>
        <v>0</v>
      </c>
      <c r="Q49" s="6"/>
      <c r="R49" s="6">
        <f>Q49*$I49</f>
        <v>0</v>
      </c>
      <c r="S49" s="6"/>
      <c r="T49" s="6">
        <f>S49*$I49</f>
        <v>0</v>
      </c>
      <c r="U49" s="6"/>
      <c r="V49" s="6">
        <f>U49*$I49</f>
        <v>0</v>
      </c>
      <c r="W49" s="7"/>
      <c r="X49" s="7"/>
      <c r="Y49" s="6">
        <v>92.5</v>
      </c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4.75" customHeight="1">
      <c r="A50" s="28" t="s">
        <v>90</v>
      </c>
      <c r="B50" s="37" t="s">
        <v>91</v>
      </c>
      <c r="C50" s="37"/>
      <c r="D50" s="30" t="s">
        <v>20</v>
      </c>
      <c r="E50" s="35"/>
      <c r="F50" s="6">
        <v>52</v>
      </c>
      <c r="G50" s="6"/>
      <c r="H50" s="31"/>
      <c r="I50" s="6">
        <f t="shared" si="42"/>
        <v>85.92</v>
      </c>
      <c r="J50" s="32">
        <f t="shared" si="43"/>
        <v>4467.84</v>
      </c>
      <c r="K50" s="5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7"/>
      <c r="X50" s="7"/>
      <c r="Y50" s="6">
        <v>65.05</v>
      </c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1.25" customHeight="1">
      <c r="A51" s="28"/>
      <c r="B51" s="29"/>
      <c r="C51" s="29"/>
      <c r="D51" s="30"/>
      <c r="E51" s="35"/>
      <c r="F51" s="6"/>
      <c r="G51" s="6"/>
      <c r="H51" s="31"/>
      <c r="I51" s="6"/>
      <c r="J51" s="32"/>
      <c r="K51" s="5"/>
      <c r="L51" s="6">
        <f aca="true" t="shared" si="44" ref="L51:L54">K51*$I51</f>
        <v>0</v>
      </c>
      <c r="M51" s="6"/>
      <c r="N51" s="6">
        <f aca="true" t="shared" si="45" ref="N51:N54">M51*$I51</f>
        <v>0</v>
      </c>
      <c r="O51" s="6"/>
      <c r="P51" s="6">
        <f aca="true" t="shared" si="46" ref="P51:P54">O51*$I51</f>
        <v>0</v>
      </c>
      <c r="Q51" s="6"/>
      <c r="R51" s="6">
        <f aca="true" t="shared" si="47" ref="R51:R54">Q51*$I51</f>
        <v>0</v>
      </c>
      <c r="S51" s="6"/>
      <c r="T51" s="6">
        <f aca="true" t="shared" si="48" ref="T51:T54">S51*$I51</f>
        <v>0</v>
      </c>
      <c r="U51" s="6"/>
      <c r="V51" s="6">
        <f aca="true" t="shared" si="49" ref="V51:V54">U51*$I51</f>
        <v>0</v>
      </c>
      <c r="W51" s="7"/>
      <c r="X51" s="7"/>
      <c r="Y51" s="6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1.25" customHeight="1">
      <c r="A52" s="33" t="s">
        <v>92</v>
      </c>
      <c r="B52" s="34" t="s">
        <v>93</v>
      </c>
      <c r="C52" s="34"/>
      <c r="D52" s="30"/>
      <c r="E52" s="35"/>
      <c r="F52" s="6"/>
      <c r="G52" s="6"/>
      <c r="H52" s="31"/>
      <c r="I52" s="6"/>
      <c r="J52" s="32">
        <f>SUM(J53:J57)</f>
        <v>16430.710000000003</v>
      </c>
      <c r="K52" s="5"/>
      <c r="L52" s="6">
        <f t="shared" si="44"/>
        <v>0</v>
      </c>
      <c r="M52" s="6"/>
      <c r="N52" s="6">
        <f t="shared" si="45"/>
        <v>0</v>
      </c>
      <c r="O52" s="6"/>
      <c r="P52" s="6">
        <f t="shared" si="46"/>
        <v>0</v>
      </c>
      <c r="Q52" s="6"/>
      <c r="R52" s="6">
        <f t="shared" si="47"/>
        <v>0</v>
      </c>
      <c r="S52" s="6"/>
      <c r="T52" s="6">
        <f t="shared" si="48"/>
        <v>0</v>
      </c>
      <c r="U52" s="6"/>
      <c r="V52" s="6">
        <f t="shared" si="49"/>
        <v>0</v>
      </c>
      <c r="W52" s="7"/>
      <c r="X52" s="7"/>
      <c r="Y52" s="6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4" customHeight="1">
      <c r="A53" s="51" t="s">
        <v>94</v>
      </c>
      <c r="B53" s="29" t="s">
        <v>95</v>
      </c>
      <c r="C53" s="29"/>
      <c r="D53" s="30" t="s">
        <v>20</v>
      </c>
      <c r="E53" s="35"/>
      <c r="F53" s="6">
        <v>502.83</v>
      </c>
      <c r="G53" s="6"/>
      <c r="H53" s="31"/>
      <c r="I53" s="6">
        <f aca="true" t="shared" si="50" ref="I53:I57">ROUND(Y53+$X$3*Y53,2)</f>
        <v>14.16</v>
      </c>
      <c r="J53" s="32">
        <f aca="true" t="shared" si="51" ref="J53:J57">ROUND(F53*I53,2)</f>
        <v>7120.07</v>
      </c>
      <c r="K53" s="5">
        <v>832</v>
      </c>
      <c r="L53" s="6">
        <f t="shared" si="44"/>
        <v>11781.12</v>
      </c>
      <c r="M53" s="6"/>
      <c r="N53" s="6">
        <f t="shared" si="45"/>
        <v>0</v>
      </c>
      <c r="O53" s="6"/>
      <c r="P53" s="6">
        <f t="shared" si="46"/>
        <v>0</v>
      </c>
      <c r="Q53" s="6"/>
      <c r="R53" s="6">
        <f t="shared" si="47"/>
        <v>0</v>
      </c>
      <c r="S53" s="6"/>
      <c r="T53" s="6">
        <f t="shared" si="48"/>
        <v>0</v>
      </c>
      <c r="U53" s="6"/>
      <c r="V53" s="6">
        <f t="shared" si="49"/>
        <v>0</v>
      </c>
      <c r="W53" s="7"/>
      <c r="X53" s="7"/>
      <c r="Y53" s="6">
        <v>10.72</v>
      </c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3.25" customHeight="1">
      <c r="A54" s="51" t="s">
        <v>96</v>
      </c>
      <c r="B54" s="29" t="s">
        <v>97</v>
      </c>
      <c r="C54" s="29"/>
      <c r="D54" s="30" t="s">
        <v>20</v>
      </c>
      <c r="E54" s="35"/>
      <c r="F54" s="6">
        <v>314</v>
      </c>
      <c r="G54" s="6"/>
      <c r="H54" s="31"/>
      <c r="I54" s="6">
        <f t="shared" si="50"/>
        <v>14.04</v>
      </c>
      <c r="J54" s="32">
        <f t="shared" si="51"/>
        <v>4408.56</v>
      </c>
      <c r="K54" s="5">
        <v>542</v>
      </c>
      <c r="L54" s="6">
        <f t="shared" si="44"/>
        <v>7609.679999999999</v>
      </c>
      <c r="M54" s="6"/>
      <c r="N54" s="6">
        <f t="shared" si="45"/>
        <v>0</v>
      </c>
      <c r="O54" s="6"/>
      <c r="P54" s="6">
        <f t="shared" si="46"/>
        <v>0</v>
      </c>
      <c r="Q54" s="6"/>
      <c r="R54" s="6">
        <f t="shared" si="47"/>
        <v>0</v>
      </c>
      <c r="S54" s="6"/>
      <c r="T54" s="6">
        <f t="shared" si="48"/>
        <v>0</v>
      </c>
      <c r="U54" s="6"/>
      <c r="V54" s="6">
        <f t="shared" si="49"/>
        <v>0</v>
      </c>
      <c r="W54" s="7"/>
      <c r="X54" s="7"/>
      <c r="Y54" s="6">
        <v>10.63</v>
      </c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23.25" customHeight="1">
      <c r="A55" s="51" t="s">
        <v>98</v>
      </c>
      <c r="B55" s="37" t="s">
        <v>99</v>
      </c>
      <c r="C55" s="37"/>
      <c r="D55" s="30" t="s">
        <v>20</v>
      </c>
      <c r="E55" s="35"/>
      <c r="F55" s="6">
        <v>6.9</v>
      </c>
      <c r="G55" s="6"/>
      <c r="H55" s="31"/>
      <c r="I55" s="6">
        <f t="shared" si="50"/>
        <v>29.23</v>
      </c>
      <c r="J55" s="32">
        <f t="shared" si="51"/>
        <v>201.69</v>
      </c>
      <c r="K55" s="5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7"/>
      <c r="X55" s="7"/>
      <c r="Y55" s="6">
        <v>22.13</v>
      </c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 customHeight="1">
      <c r="A56" s="51" t="s">
        <v>100</v>
      </c>
      <c r="B56" s="29" t="s">
        <v>101</v>
      </c>
      <c r="C56" s="29"/>
      <c r="D56" s="30" t="s">
        <v>20</v>
      </c>
      <c r="E56" s="35"/>
      <c r="F56" s="6">
        <v>114.83</v>
      </c>
      <c r="G56" s="6"/>
      <c r="H56" s="31"/>
      <c r="I56" s="6">
        <f t="shared" si="50"/>
        <v>16.93</v>
      </c>
      <c r="J56" s="32">
        <f t="shared" si="51"/>
        <v>1944.07</v>
      </c>
      <c r="K56" s="5"/>
      <c r="L56" s="6">
        <f aca="true" t="shared" si="52" ref="L56:L77">K56*$I56</f>
        <v>0</v>
      </c>
      <c r="M56" s="6"/>
      <c r="N56" s="6">
        <f aca="true" t="shared" si="53" ref="N56:N64">M56*$I56</f>
        <v>0</v>
      </c>
      <c r="O56" s="6"/>
      <c r="P56" s="6">
        <f aca="true" t="shared" si="54" ref="P56:P64">O56*$I56</f>
        <v>0</v>
      </c>
      <c r="Q56" s="6"/>
      <c r="R56" s="6">
        <f aca="true" t="shared" si="55" ref="R56:R64">Q56*$I56</f>
        <v>0</v>
      </c>
      <c r="S56" s="6"/>
      <c r="T56" s="6">
        <f aca="true" t="shared" si="56" ref="T56:T64">S56*$I56</f>
        <v>0</v>
      </c>
      <c r="U56" s="6"/>
      <c r="V56" s="6">
        <f aca="true" t="shared" si="57" ref="V56:V64">U56*$I56</f>
        <v>0</v>
      </c>
      <c r="W56" s="7"/>
      <c r="X56" s="7"/>
      <c r="Y56" s="6">
        <v>12.82</v>
      </c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36.75" customHeight="1">
      <c r="A57" s="51" t="s">
        <v>102</v>
      </c>
      <c r="B57" s="29" t="s">
        <v>103</v>
      </c>
      <c r="C57" s="29"/>
      <c r="D57" s="30" t="s">
        <v>20</v>
      </c>
      <c r="E57" s="35"/>
      <c r="F57" s="6">
        <v>112</v>
      </c>
      <c r="G57" s="6"/>
      <c r="H57" s="31"/>
      <c r="I57" s="6">
        <f t="shared" si="50"/>
        <v>24.61</v>
      </c>
      <c r="J57" s="32">
        <f t="shared" si="51"/>
        <v>2756.32</v>
      </c>
      <c r="K57" s="5"/>
      <c r="L57" s="6">
        <f t="shared" si="52"/>
        <v>0</v>
      </c>
      <c r="M57" s="6"/>
      <c r="N57" s="6">
        <f t="shared" si="53"/>
        <v>0</v>
      </c>
      <c r="O57" s="6"/>
      <c r="P57" s="6">
        <f t="shared" si="54"/>
        <v>0</v>
      </c>
      <c r="Q57" s="6"/>
      <c r="R57" s="6">
        <f t="shared" si="55"/>
        <v>0</v>
      </c>
      <c r="S57" s="6"/>
      <c r="T57" s="6">
        <f t="shared" si="56"/>
        <v>0</v>
      </c>
      <c r="U57" s="6"/>
      <c r="V57" s="6">
        <f t="shared" si="57"/>
        <v>0</v>
      </c>
      <c r="W57" s="7"/>
      <c r="X57" s="7"/>
      <c r="Y57" s="6">
        <v>18.63</v>
      </c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28"/>
      <c r="B58" s="36"/>
      <c r="C58" s="36"/>
      <c r="D58" s="30"/>
      <c r="E58" s="35"/>
      <c r="F58" s="6"/>
      <c r="G58" s="6"/>
      <c r="H58" s="31"/>
      <c r="I58" s="6"/>
      <c r="J58" s="32"/>
      <c r="K58" s="5"/>
      <c r="L58" s="6">
        <f t="shared" si="52"/>
        <v>0</v>
      </c>
      <c r="M58" s="6"/>
      <c r="N58" s="6">
        <f t="shared" si="53"/>
        <v>0</v>
      </c>
      <c r="O58" s="6"/>
      <c r="P58" s="6">
        <f t="shared" si="54"/>
        <v>0</v>
      </c>
      <c r="Q58" s="6"/>
      <c r="R58" s="6">
        <f t="shared" si="55"/>
        <v>0</v>
      </c>
      <c r="S58" s="6"/>
      <c r="T58" s="6">
        <f t="shared" si="56"/>
        <v>0</v>
      </c>
      <c r="U58" s="6"/>
      <c r="V58" s="6">
        <f t="shared" si="57"/>
        <v>0</v>
      </c>
      <c r="W58" s="7"/>
      <c r="X58" s="7"/>
      <c r="Y58" s="6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" customHeight="1">
      <c r="A59" s="33" t="s">
        <v>104</v>
      </c>
      <c r="B59" s="34" t="s">
        <v>105</v>
      </c>
      <c r="C59" s="34"/>
      <c r="D59" s="30"/>
      <c r="E59" s="35"/>
      <c r="F59" s="6"/>
      <c r="G59" s="6"/>
      <c r="H59" s="31"/>
      <c r="I59" s="6"/>
      <c r="J59" s="32">
        <f>SUM(J60:J61)</f>
        <v>26206.29</v>
      </c>
      <c r="K59" s="5"/>
      <c r="L59" s="6">
        <f t="shared" si="52"/>
        <v>0</v>
      </c>
      <c r="M59" s="6"/>
      <c r="N59" s="6">
        <f t="shared" si="53"/>
        <v>0</v>
      </c>
      <c r="O59" s="6"/>
      <c r="P59" s="6">
        <f t="shared" si="54"/>
        <v>0</v>
      </c>
      <c r="Q59" s="6"/>
      <c r="R59" s="6">
        <f t="shared" si="55"/>
        <v>0</v>
      </c>
      <c r="S59" s="6"/>
      <c r="T59" s="6">
        <f t="shared" si="56"/>
        <v>0</v>
      </c>
      <c r="U59" s="6"/>
      <c r="V59" s="6">
        <f t="shared" si="57"/>
        <v>0</v>
      </c>
      <c r="W59" s="7"/>
      <c r="X59" s="7"/>
      <c r="Y59" s="6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24.75" customHeight="1">
      <c r="A60" s="28" t="s">
        <v>106</v>
      </c>
      <c r="B60" s="36" t="s">
        <v>107</v>
      </c>
      <c r="C60" s="36"/>
      <c r="D60" s="30" t="s">
        <v>20</v>
      </c>
      <c r="E60" s="35"/>
      <c r="F60" s="6">
        <v>62</v>
      </c>
      <c r="G60" s="6"/>
      <c r="H60" s="31"/>
      <c r="I60" s="6">
        <f aca="true" t="shared" si="58" ref="I60:I61">ROUND(Y60+$X$3*Y60,2)</f>
        <v>280</v>
      </c>
      <c r="J60" s="32">
        <f aca="true" t="shared" si="59" ref="J60:J61">ROUND(F60*I60,2)</f>
        <v>17360</v>
      </c>
      <c r="K60" s="5"/>
      <c r="L60" s="6">
        <f t="shared" si="52"/>
        <v>0</v>
      </c>
      <c r="M60" s="6"/>
      <c r="N60" s="6">
        <f t="shared" si="53"/>
        <v>0</v>
      </c>
      <c r="O60" s="6"/>
      <c r="P60" s="6">
        <f t="shared" si="54"/>
        <v>0</v>
      </c>
      <c r="Q60" s="6"/>
      <c r="R60" s="6">
        <f t="shared" si="55"/>
        <v>0</v>
      </c>
      <c r="S60" s="6"/>
      <c r="T60" s="6">
        <f t="shared" si="56"/>
        <v>0</v>
      </c>
      <c r="U60" s="6"/>
      <c r="V60" s="6">
        <f t="shared" si="57"/>
        <v>0</v>
      </c>
      <c r="W60" s="7"/>
      <c r="X60" s="7"/>
      <c r="Y60" s="6">
        <v>212</v>
      </c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24.75" customHeight="1">
      <c r="A61" s="28" t="s">
        <v>108</v>
      </c>
      <c r="B61" s="36" t="s">
        <v>109</v>
      </c>
      <c r="C61" s="36"/>
      <c r="D61" s="30" t="s">
        <v>20</v>
      </c>
      <c r="E61" s="35"/>
      <c r="F61" s="6">
        <v>98.5</v>
      </c>
      <c r="G61" s="6"/>
      <c r="H61" s="31"/>
      <c r="I61" s="6">
        <f t="shared" si="58"/>
        <v>89.81</v>
      </c>
      <c r="J61" s="32">
        <f t="shared" si="59"/>
        <v>8846.29</v>
      </c>
      <c r="K61" s="5"/>
      <c r="L61" s="6">
        <f t="shared" si="52"/>
        <v>0</v>
      </c>
      <c r="M61" s="6"/>
      <c r="N61" s="6">
        <f t="shared" si="53"/>
        <v>0</v>
      </c>
      <c r="O61" s="6"/>
      <c r="P61" s="6">
        <f t="shared" si="54"/>
        <v>0</v>
      </c>
      <c r="Q61" s="6"/>
      <c r="R61" s="6">
        <f t="shared" si="55"/>
        <v>0</v>
      </c>
      <c r="S61" s="6"/>
      <c r="T61" s="6">
        <f t="shared" si="56"/>
        <v>0</v>
      </c>
      <c r="U61" s="6"/>
      <c r="V61" s="6">
        <f t="shared" si="57"/>
        <v>0</v>
      </c>
      <c r="W61" s="7"/>
      <c r="X61" s="7"/>
      <c r="Y61" s="6">
        <v>68</v>
      </c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28"/>
      <c r="B62" s="36"/>
      <c r="C62" s="36"/>
      <c r="D62" s="30"/>
      <c r="E62" s="35"/>
      <c r="F62" s="6"/>
      <c r="G62" s="6"/>
      <c r="H62" s="31"/>
      <c r="I62" s="6"/>
      <c r="J62" s="32"/>
      <c r="K62" s="5"/>
      <c r="L62" s="6">
        <f t="shared" si="52"/>
        <v>0</v>
      </c>
      <c r="M62" s="6"/>
      <c r="N62" s="6">
        <f t="shared" si="53"/>
        <v>0</v>
      </c>
      <c r="O62" s="6"/>
      <c r="P62" s="6">
        <f t="shared" si="54"/>
        <v>0</v>
      </c>
      <c r="Q62" s="6"/>
      <c r="R62" s="6">
        <f t="shared" si="55"/>
        <v>0</v>
      </c>
      <c r="S62" s="6"/>
      <c r="T62" s="6">
        <f t="shared" si="56"/>
        <v>0</v>
      </c>
      <c r="U62" s="6"/>
      <c r="V62" s="6">
        <f t="shared" si="57"/>
        <v>0</v>
      </c>
      <c r="W62" s="7"/>
      <c r="X62" s="7"/>
      <c r="Y62" s="6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" customHeight="1">
      <c r="A63" s="33" t="s">
        <v>110</v>
      </c>
      <c r="B63" s="34" t="s">
        <v>111</v>
      </c>
      <c r="C63" s="34"/>
      <c r="D63" s="30"/>
      <c r="E63" s="35"/>
      <c r="F63" s="6"/>
      <c r="G63" s="6"/>
      <c r="H63" s="31"/>
      <c r="I63" s="6"/>
      <c r="J63" s="32">
        <f>SUM(J64:J96)</f>
        <v>53970.23</v>
      </c>
      <c r="K63" s="5"/>
      <c r="L63" s="6">
        <f t="shared" si="52"/>
        <v>0</v>
      </c>
      <c r="M63" s="6"/>
      <c r="N63" s="6">
        <f t="shared" si="53"/>
        <v>0</v>
      </c>
      <c r="O63" s="6"/>
      <c r="P63" s="6">
        <f t="shared" si="54"/>
        <v>0</v>
      </c>
      <c r="Q63" s="6"/>
      <c r="R63" s="6">
        <f t="shared" si="55"/>
        <v>0</v>
      </c>
      <c r="S63" s="6"/>
      <c r="T63" s="6">
        <f t="shared" si="56"/>
        <v>0</v>
      </c>
      <c r="U63" s="6"/>
      <c r="V63" s="6">
        <f t="shared" si="57"/>
        <v>0</v>
      </c>
      <c r="W63" s="7"/>
      <c r="X63" s="7"/>
      <c r="Y63" s="6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3.5" customHeight="1">
      <c r="A64" s="28" t="s">
        <v>112</v>
      </c>
      <c r="B64" s="36" t="s">
        <v>113</v>
      </c>
      <c r="C64" s="36"/>
      <c r="D64" s="30" t="s">
        <v>20</v>
      </c>
      <c r="E64" s="35"/>
      <c r="F64" s="6">
        <v>9.15</v>
      </c>
      <c r="G64" s="6"/>
      <c r="H64" s="31"/>
      <c r="I64" s="6">
        <f aca="true" t="shared" si="60" ref="I64:I96">ROUND(Y64+$X$3*Y64,2)</f>
        <v>13.26</v>
      </c>
      <c r="J64" s="32">
        <f aca="true" t="shared" si="61" ref="J64:J96">ROUND(F64*I64,2)</f>
        <v>121.33</v>
      </c>
      <c r="K64" s="5"/>
      <c r="L64" s="6">
        <f t="shared" si="52"/>
        <v>0</v>
      </c>
      <c r="M64" s="6"/>
      <c r="N64" s="6">
        <f t="shared" si="53"/>
        <v>0</v>
      </c>
      <c r="O64" s="6"/>
      <c r="P64" s="6">
        <f t="shared" si="54"/>
        <v>0</v>
      </c>
      <c r="Q64" s="6"/>
      <c r="R64" s="6">
        <f t="shared" si="55"/>
        <v>0</v>
      </c>
      <c r="S64" s="6"/>
      <c r="T64" s="6">
        <f t="shared" si="56"/>
        <v>0</v>
      </c>
      <c r="U64" s="6"/>
      <c r="V64" s="6">
        <f t="shared" si="57"/>
        <v>0</v>
      </c>
      <c r="W64" s="7"/>
      <c r="X64" s="7"/>
      <c r="Y64" s="6">
        <v>10.04</v>
      </c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.75" customHeight="1">
      <c r="A65" s="28" t="s">
        <v>114</v>
      </c>
      <c r="B65" s="36" t="s">
        <v>115</v>
      </c>
      <c r="C65" s="36"/>
      <c r="D65" s="30" t="s">
        <v>20</v>
      </c>
      <c r="E65" s="35"/>
      <c r="F65" s="6">
        <v>46</v>
      </c>
      <c r="G65" s="6"/>
      <c r="H65" s="31"/>
      <c r="I65" s="6">
        <f t="shared" si="60"/>
        <v>18.13</v>
      </c>
      <c r="J65" s="32">
        <f t="shared" si="61"/>
        <v>833.98</v>
      </c>
      <c r="K65" s="5"/>
      <c r="L65" s="6">
        <f t="shared" si="52"/>
        <v>0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7"/>
      <c r="X65" s="7"/>
      <c r="Y65" s="6">
        <v>13.73</v>
      </c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1.25" customHeight="1">
      <c r="A66" s="28" t="s">
        <v>116</v>
      </c>
      <c r="B66" s="36" t="s">
        <v>117</v>
      </c>
      <c r="C66" s="36"/>
      <c r="D66" s="30" t="s">
        <v>20</v>
      </c>
      <c r="E66" s="35"/>
      <c r="F66" s="6">
        <v>16.53</v>
      </c>
      <c r="G66" s="6"/>
      <c r="H66" s="31"/>
      <c r="I66" s="6">
        <f t="shared" si="60"/>
        <v>16.3</v>
      </c>
      <c r="J66" s="32">
        <f t="shared" si="61"/>
        <v>269.44</v>
      </c>
      <c r="K66" s="5"/>
      <c r="L66" s="6">
        <f t="shared" si="52"/>
        <v>0</v>
      </c>
      <c r="M66" s="6"/>
      <c r="N66" s="6"/>
      <c r="O66" s="6"/>
      <c r="P66" s="6"/>
      <c r="Q66" s="6"/>
      <c r="R66" s="6"/>
      <c r="S66" s="6"/>
      <c r="T66" s="6"/>
      <c r="U66" s="6"/>
      <c r="V66" s="6"/>
      <c r="W66" s="7"/>
      <c r="X66" s="7"/>
      <c r="Y66" s="6">
        <v>12.34</v>
      </c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23.25" customHeight="1">
      <c r="A67" s="28" t="s">
        <v>118</v>
      </c>
      <c r="B67" s="36" t="s">
        <v>119</v>
      </c>
      <c r="C67" s="36"/>
      <c r="D67" s="30" t="s">
        <v>35</v>
      </c>
      <c r="E67" s="35"/>
      <c r="F67" s="6">
        <v>2.5</v>
      </c>
      <c r="G67" s="6"/>
      <c r="H67" s="31"/>
      <c r="I67" s="6">
        <f t="shared" si="60"/>
        <v>24.35</v>
      </c>
      <c r="J67" s="32">
        <f t="shared" si="61"/>
        <v>60.88</v>
      </c>
      <c r="K67" s="5">
        <v>2.42</v>
      </c>
      <c r="L67" s="6">
        <f t="shared" si="52"/>
        <v>58.927</v>
      </c>
      <c r="M67" s="6"/>
      <c r="N67" s="6"/>
      <c r="O67" s="6"/>
      <c r="P67" s="6"/>
      <c r="Q67" s="6"/>
      <c r="R67" s="6"/>
      <c r="S67" s="6"/>
      <c r="T67" s="6"/>
      <c r="U67" s="6"/>
      <c r="V67" s="6"/>
      <c r="W67" s="7"/>
      <c r="X67" s="7"/>
      <c r="Y67" s="6">
        <v>18.44</v>
      </c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23.25" customHeight="1">
      <c r="A68" s="28" t="s">
        <v>120</v>
      </c>
      <c r="B68" s="36" t="s">
        <v>121</v>
      </c>
      <c r="C68" s="36"/>
      <c r="D68" s="30" t="s">
        <v>35</v>
      </c>
      <c r="E68" s="35"/>
      <c r="F68" s="6">
        <v>0.30000000000000004</v>
      </c>
      <c r="G68" s="6"/>
      <c r="H68" s="31"/>
      <c r="I68" s="6">
        <f t="shared" si="60"/>
        <v>1844.2</v>
      </c>
      <c r="J68" s="32">
        <f t="shared" si="61"/>
        <v>553.26</v>
      </c>
      <c r="K68" s="5">
        <v>0.30000000000000004</v>
      </c>
      <c r="L68" s="6">
        <f t="shared" si="52"/>
        <v>553.2600000000001</v>
      </c>
      <c r="M68" s="6"/>
      <c r="N68" s="6"/>
      <c r="O68" s="6"/>
      <c r="P68" s="6"/>
      <c r="Q68" s="6"/>
      <c r="R68" s="6"/>
      <c r="S68" s="6"/>
      <c r="T68" s="6"/>
      <c r="U68" s="6"/>
      <c r="V68" s="6"/>
      <c r="W68" s="7"/>
      <c r="X68" s="7"/>
      <c r="Y68" s="6">
        <v>1396.31</v>
      </c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21" customHeight="1">
      <c r="A69" s="28" t="s">
        <v>122</v>
      </c>
      <c r="B69" s="36" t="s">
        <v>123</v>
      </c>
      <c r="C69" s="36"/>
      <c r="D69" s="30" t="s">
        <v>35</v>
      </c>
      <c r="E69" s="35"/>
      <c r="F69" s="6">
        <v>0.39</v>
      </c>
      <c r="G69" s="6"/>
      <c r="H69" s="31"/>
      <c r="I69" s="6">
        <f t="shared" si="60"/>
        <v>2658.88</v>
      </c>
      <c r="J69" s="32">
        <f t="shared" si="61"/>
        <v>1036.96</v>
      </c>
      <c r="K69" s="5"/>
      <c r="L69" s="6">
        <f t="shared" si="52"/>
        <v>0</v>
      </c>
      <c r="M69" s="6"/>
      <c r="N69" s="6"/>
      <c r="O69" s="6"/>
      <c r="P69" s="6"/>
      <c r="Q69" s="6"/>
      <c r="R69" s="6"/>
      <c r="S69" s="6"/>
      <c r="T69" s="6"/>
      <c r="U69" s="6"/>
      <c r="V69" s="6"/>
      <c r="W69" s="7"/>
      <c r="X69" s="7"/>
      <c r="Y69" s="6">
        <v>2013.13</v>
      </c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22.5" customHeight="1">
      <c r="A70" s="28" t="s">
        <v>124</v>
      </c>
      <c r="B70" s="36" t="s">
        <v>48</v>
      </c>
      <c r="C70" s="36"/>
      <c r="D70" s="30" t="s">
        <v>35</v>
      </c>
      <c r="E70" s="35"/>
      <c r="F70" s="6">
        <v>4.94</v>
      </c>
      <c r="G70" s="6"/>
      <c r="H70" s="31"/>
      <c r="I70" s="6">
        <f t="shared" si="60"/>
        <v>46.13</v>
      </c>
      <c r="J70" s="32">
        <f t="shared" si="61"/>
        <v>227.88</v>
      </c>
      <c r="K70" s="5"/>
      <c r="L70" s="6">
        <f t="shared" si="52"/>
        <v>0</v>
      </c>
      <c r="M70" s="6"/>
      <c r="N70" s="6"/>
      <c r="O70" s="6"/>
      <c r="P70" s="6"/>
      <c r="Q70" s="6"/>
      <c r="R70" s="6"/>
      <c r="S70" s="6"/>
      <c r="T70" s="6"/>
      <c r="U70" s="6"/>
      <c r="V70" s="6"/>
      <c r="W70" s="7"/>
      <c r="X70" s="7"/>
      <c r="Y70" s="6">
        <v>34.93</v>
      </c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24" customHeight="1">
      <c r="A71" s="28" t="s">
        <v>125</v>
      </c>
      <c r="B71" s="36" t="s">
        <v>50</v>
      </c>
      <c r="C71" s="36"/>
      <c r="D71" s="30" t="s">
        <v>20</v>
      </c>
      <c r="E71" s="35"/>
      <c r="F71" s="6">
        <v>9.8</v>
      </c>
      <c r="G71" s="6"/>
      <c r="H71" s="31"/>
      <c r="I71" s="6">
        <f t="shared" si="60"/>
        <v>88.24</v>
      </c>
      <c r="J71" s="32">
        <f t="shared" si="61"/>
        <v>864.75</v>
      </c>
      <c r="K71" s="5">
        <v>25.73</v>
      </c>
      <c r="L71" s="6">
        <f t="shared" si="52"/>
        <v>2270.4152</v>
      </c>
      <c r="M71" s="6"/>
      <c r="N71" s="6"/>
      <c r="O71" s="6"/>
      <c r="P71" s="6"/>
      <c r="Q71" s="6"/>
      <c r="R71" s="6"/>
      <c r="S71" s="6"/>
      <c r="T71" s="6"/>
      <c r="U71" s="6"/>
      <c r="V71" s="6"/>
      <c r="W71" s="7"/>
      <c r="X71" s="7"/>
      <c r="Y71" s="6">
        <v>66.81</v>
      </c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.75" customHeight="1">
      <c r="A72" s="28" t="s">
        <v>126</v>
      </c>
      <c r="B72" s="37" t="s">
        <v>71</v>
      </c>
      <c r="C72" s="37"/>
      <c r="D72" s="30" t="s">
        <v>20</v>
      </c>
      <c r="E72" s="35"/>
      <c r="F72" s="6">
        <f>F70+F71*2</f>
        <v>24.540000000000003</v>
      </c>
      <c r="G72" s="6"/>
      <c r="H72" s="31"/>
      <c r="I72" s="6">
        <f t="shared" si="60"/>
        <v>7.9</v>
      </c>
      <c r="J72" s="32">
        <f t="shared" si="61"/>
        <v>193.87</v>
      </c>
      <c r="K72" s="5">
        <f>K71*2</f>
        <v>51.46</v>
      </c>
      <c r="L72" s="6">
        <f t="shared" si="52"/>
        <v>406.53400000000005</v>
      </c>
      <c r="M72" s="6"/>
      <c r="N72" s="6"/>
      <c r="O72" s="6"/>
      <c r="P72" s="6"/>
      <c r="Q72" s="6"/>
      <c r="R72" s="6"/>
      <c r="S72" s="6"/>
      <c r="T72" s="6"/>
      <c r="U72" s="6"/>
      <c r="V72" s="6"/>
      <c r="W72" s="7"/>
      <c r="X72" s="7"/>
      <c r="Y72" s="6">
        <v>5.98</v>
      </c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23.25" customHeight="1">
      <c r="A73" s="28" t="s">
        <v>127</v>
      </c>
      <c r="B73" s="37" t="s">
        <v>128</v>
      </c>
      <c r="C73" s="37"/>
      <c r="D73" s="30" t="s">
        <v>20</v>
      </c>
      <c r="E73" s="35"/>
      <c r="F73" s="6">
        <f>F72</f>
        <v>24.540000000000003</v>
      </c>
      <c r="G73" s="6"/>
      <c r="H73" s="31"/>
      <c r="I73" s="6">
        <f t="shared" si="60"/>
        <v>33.6</v>
      </c>
      <c r="J73" s="32">
        <f t="shared" si="61"/>
        <v>824.54</v>
      </c>
      <c r="K73" s="5">
        <f>K72</f>
        <v>51.46</v>
      </c>
      <c r="L73" s="6">
        <f t="shared" si="52"/>
        <v>1729.056</v>
      </c>
      <c r="M73" s="6"/>
      <c r="N73" s="6"/>
      <c r="O73" s="6"/>
      <c r="P73" s="6"/>
      <c r="Q73" s="6"/>
      <c r="R73" s="6"/>
      <c r="S73" s="6"/>
      <c r="T73" s="6"/>
      <c r="U73" s="6"/>
      <c r="V73" s="6"/>
      <c r="W73" s="7"/>
      <c r="X73" s="7"/>
      <c r="Y73" s="6">
        <v>25.44</v>
      </c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21.75" customHeight="1">
      <c r="A74" s="28" t="s">
        <v>129</v>
      </c>
      <c r="B74" s="36" t="s">
        <v>130</v>
      </c>
      <c r="C74" s="36"/>
      <c r="D74" s="30" t="s">
        <v>131</v>
      </c>
      <c r="E74" s="35"/>
      <c r="F74" s="6">
        <v>6</v>
      </c>
      <c r="G74" s="6"/>
      <c r="H74" s="31"/>
      <c r="I74" s="6">
        <f t="shared" si="60"/>
        <v>82.15</v>
      </c>
      <c r="J74" s="32">
        <f t="shared" si="61"/>
        <v>492.9</v>
      </c>
      <c r="K74" s="5"/>
      <c r="L74" s="6">
        <f t="shared" si="52"/>
        <v>0</v>
      </c>
      <c r="M74" s="6"/>
      <c r="N74" s="6"/>
      <c r="O74" s="6"/>
      <c r="P74" s="6"/>
      <c r="Q74" s="6"/>
      <c r="R74" s="6"/>
      <c r="S74" s="6"/>
      <c r="T74" s="6"/>
      <c r="U74" s="6"/>
      <c r="V74" s="6"/>
      <c r="W74" s="7"/>
      <c r="X74" s="7"/>
      <c r="Y74" s="6">
        <v>62.2</v>
      </c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21.75" customHeight="1">
      <c r="A75" s="28" t="s">
        <v>132</v>
      </c>
      <c r="B75" s="36" t="s">
        <v>133</v>
      </c>
      <c r="C75" s="36"/>
      <c r="D75" s="30" t="s">
        <v>131</v>
      </c>
      <c r="E75" s="35"/>
      <c r="F75" s="6">
        <v>4</v>
      </c>
      <c r="G75" s="6"/>
      <c r="H75" s="31"/>
      <c r="I75" s="6">
        <f t="shared" si="60"/>
        <v>97.3</v>
      </c>
      <c r="J75" s="32">
        <f t="shared" si="61"/>
        <v>389.2</v>
      </c>
      <c r="K75" s="5"/>
      <c r="L75" s="6">
        <f t="shared" si="52"/>
        <v>0</v>
      </c>
      <c r="M75" s="6"/>
      <c r="N75" s="6"/>
      <c r="O75" s="6"/>
      <c r="P75" s="6"/>
      <c r="Q75" s="6"/>
      <c r="R75" s="6"/>
      <c r="S75" s="6"/>
      <c r="T75" s="6"/>
      <c r="U75" s="6"/>
      <c r="V75" s="6"/>
      <c r="W75" s="7"/>
      <c r="X75" s="7"/>
      <c r="Y75" s="6">
        <v>73.67</v>
      </c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21.75" customHeight="1">
      <c r="A76" s="28" t="s">
        <v>134</v>
      </c>
      <c r="B76" s="36" t="s">
        <v>135</v>
      </c>
      <c r="C76" s="36"/>
      <c r="D76" s="30" t="s">
        <v>131</v>
      </c>
      <c r="E76" s="35"/>
      <c r="F76" s="6">
        <v>3</v>
      </c>
      <c r="G76" s="6"/>
      <c r="H76" s="31"/>
      <c r="I76" s="6">
        <f t="shared" si="60"/>
        <v>82.15</v>
      </c>
      <c r="J76" s="32">
        <f t="shared" si="61"/>
        <v>246.45</v>
      </c>
      <c r="K76" s="5"/>
      <c r="L76" s="6">
        <f t="shared" si="52"/>
        <v>0</v>
      </c>
      <c r="M76" s="6"/>
      <c r="N76" s="6"/>
      <c r="O76" s="6"/>
      <c r="P76" s="6"/>
      <c r="Q76" s="6"/>
      <c r="R76" s="6"/>
      <c r="S76" s="6"/>
      <c r="T76" s="6"/>
      <c r="U76" s="6"/>
      <c r="V76" s="6"/>
      <c r="W76" s="7"/>
      <c r="X76" s="7"/>
      <c r="Y76" s="6">
        <v>62.2</v>
      </c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23.25" customHeight="1">
      <c r="A77" s="28" t="s">
        <v>136</v>
      </c>
      <c r="B77" s="36" t="s">
        <v>137</v>
      </c>
      <c r="C77" s="36"/>
      <c r="D77" s="30" t="s">
        <v>131</v>
      </c>
      <c r="E77" s="35"/>
      <c r="F77" s="6">
        <v>16</v>
      </c>
      <c r="G77" s="6"/>
      <c r="H77" s="31"/>
      <c r="I77" s="6">
        <f t="shared" si="60"/>
        <v>61.34</v>
      </c>
      <c r="J77" s="32">
        <f t="shared" si="61"/>
        <v>981.44</v>
      </c>
      <c r="K77" s="5"/>
      <c r="L77" s="6">
        <f t="shared" si="52"/>
        <v>0</v>
      </c>
      <c r="M77" s="6"/>
      <c r="N77" s="6"/>
      <c r="O77" s="6"/>
      <c r="P77" s="6"/>
      <c r="Q77" s="6"/>
      <c r="R77" s="6"/>
      <c r="S77" s="6"/>
      <c r="T77" s="6"/>
      <c r="U77" s="6"/>
      <c r="V77" s="6"/>
      <c r="W77" s="7"/>
      <c r="X77" s="7"/>
      <c r="Y77" s="6">
        <v>46.44</v>
      </c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34.5" customHeight="1">
      <c r="A78" s="28" t="s">
        <v>138</v>
      </c>
      <c r="B78" s="36" t="s">
        <v>139</v>
      </c>
      <c r="C78" s="36"/>
      <c r="D78" s="30" t="s">
        <v>140</v>
      </c>
      <c r="E78" s="35"/>
      <c r="F78" s="6">
        <v>4</v>
      </c>
      <c r="G78" s="6"/>
      <c r="H78" s="31"/>
      <c r="I78" s="6">
        <f t="shared" si="60"/>
        <v>1650.96</v>
      </c>
      <c r="J78" s="32">
        <f t="shared" si="61"/>
        <v>6603.84</v>
      </c>
      <c r="K78" s="5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7"/>
      <c r="X78" s="7"/>
      <c r="Y78" s="6">
        <v>1250</v>
      </c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26.25" customHeight="1">
      <c r="A79" s="28" t="s">
        <v>141</v>
      </c>
      <c r="B79" s="36" t="s">
        <v>142</v>
      </c>
      <c r="C79" s="36"/>
      <c r="D79" s="30" t="s">
        <v>140</v>
      </c>
      <c r="E79" s="35"/>
      <c r="F79" s="6">
        <v>1</v>
      </c>
      <c r="G79" s="6"/>
      <c r="H79" s="31"/>
      <c r="I79" s="6">
        <f t="shared" si="60"/>
        <v>172.94</v>
      </c>
      <c r="J79" s="32">
        <f t="shared" si="61"/>
        <v>172.94</v>
      </c>
      <c r="K79" s="5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7"/>
      <c r="X79" s="7"/>
      <c r="Y79" s="6">
        <v>130.94</v>
      </c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22.5" customHeight="1">
      <c r="A80" s="28" t="s">
        <v>143</v>
      </c>
      <c r="B80" s="36" t="s">
        <v>144</v>
      </c>
      <c r="C80" s="36"/>
      <c r="D80" s="30" t="s">
        <v>145</v>
      </c>
      <c r="E80" s="35"/>
      <c r="F80" s="6">
        <v>6</v>
      </c>
      <c r="G80" s="6"/>
      <c r="H80" s="31"/>
      <c r="I80" s="6">
        <f t="shared" si="60"/>
        <v>446.38</v>
      </c>
      <c r="J80" s="32">
        <f t="shared" si="61"/>
        <v>2678.28</v>
      </c>
      <c r="K80" s="5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7"/>
      <c r="X80" s="7"/>
      <c r="Y80" s="6">
        <v>337.97</v>
      </c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36" customHeight="1">
      <c r="A81" s="28" t="s">
        <v>146</v>
      </c>
      <c r="B81" s="36" t="s">
        <v>147</v>
      </c>
      <c r="C81" s="36"/>
      <c r="D81" s="30" t="s">
        <v>145</v>
      </c>
      <c r="E81" s="35"/>
      <c r="F81" s="6">
        <v>6</v>
      </c>
      <c r="G81" s="6"/>
      <c r="H81" s="31"/>
      <c r="I81" s="6">
        <f t="shared" si="60"/>
        <v>168.6</v>
      </c>
      <c r="J81" s="32">
        <f t="shared" si="61"/>
        <v>1011.6</v>
      </c>
      <c r="K81" s="5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7"/>
      <c r="X81" s="7"/>
      <c r="Y81" s="6">
        <v>127.65</v>
      </c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22.5" customHeight="1">
      <c r="A82" s="28" t="s">
        <v>148</v>
      </c>
      <c r="B82" s="36" t="s">
        <v>149</v>
      </c>
      <c r="C82" s="36"/>
      <c r="D82" s="30" t="s">
        <v>20</v>
      </c>
      <c r="E82" s="35"/>
      <c r="F82" s="6">
        <v>3.5</v>
      </c>
      <c r="G82" s="6"/>
      <c r="H82" s="31"/>
      <c r="I82" s="6">
        <f t="shared" si="60"/>
        <v>522.5</v>
      </c>
      <c r="J82" s="32">
        <f t="shared" si="61"/>
        <v>1828.75</v>
      </c>
      <c r="K82" s="5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7"/>
      <c r="X82" s="7"/>
      <c r="Y82" s="6">
        <v>395.6</v>
      </c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24.75" customHeight="1">
      <c r="A83" s="28" t="s">
        <v>150</v>
      </c>
      <c r="B83" s="36" t="s">
        <v>151</v>
      </c>
      <c r="C83" s="36"/>
      <c r="D83" s="30" t="s">
        <v>20</v>
      </c>
      <c r="E83" s="35"/>
      <c r="F83" s="6">
        <v>20.98</v>
      </c>
      <c r="G83" s="6"/>
      <c r="H83" s="31"/>
      <c r="I83" s="6">
        <f t="shared" si="60"/>
        <v>475.48</v>
      </c>
      <c r="J83" s="32">
        <f t="shared" si="61"/>
        <v>9975.57</v>
      </c>
      <c r="K83" s="5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7"/>
      <c r="X83" s="7"/>
      <c r="Y83" s="6">
        <v>360</v>
      </c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36" customHeight="1">
      <c r="A84" s="28" t="s">
        <v>152</v>
      </c>
      <c r="B84" s="36" t="s">
        <v>153</v>
      </c>
      <c r="C84" s="36"/>
      <c r="D84" s="30" t="s">
        <v>140</v>
      </c>
      <c r="E84" s="35"/>
      <c r="F84" s="6">
        <v>1</v>
      </c>
      <c r="G84" s="6"/>
      <c r="H84" s="31"/>
      <c r="I84" s="6">
        <f t="shared" si="60"/>
        <v>1822.66</v>
      </c>
      <c r="J84" s="32">
        <f t="shared" si="61"/>
        <v>1822.66</v>
      </c>
      <c r="K84" s="5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7"/>
      <c r="X84" s="7"/>
      <c r="Y84" s="6">
        <v>1380</v>
      </c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23.25" customHeight="1">
      <c r="A85" s="28" t="s">
        <v>154</v>
      </c>
      <c r="B85" s="36" t="s">
        <v>155</v>
      </c>
      <c r="C85" s="36"/>
      <c r="D85" s="30" t="s">
        <v>156</v>
      </c>
      <c r="E85" s="35"/>
      <c r="F85" s="6">
        <v>3</v>
      </c>
      <c r="G85" s="6"/>
      <c r="H85" s="31"/>
      <c r="I85" s="6">
        <f t="shared" si="60"/>
        <v>202.96</v>
      </c>
      <c r="J85" s="32">
        <f t="shared" si="61"/>
        <v>608.88</v>
      </c>
      <c r="K85" s="5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7"/>
      <c r="X85" s="7"/>
      <c r="Y85" s="6">
        <v>153.67</v>
      </c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25.5" customHeight="1">
      <c r="A86" s="28" t="s">
        <v>157</v>
      </c>
      <c r="B86" s="36" t="s">
        <v>158</v>
      </c>
      <c r="C86" s="36"/>
      <c r="D86" s="30" t="s">
        <v>145</v>
      </c>
      <c r="E86" s="35"/>
      <c r="F86" s="6">
        <v>2</v>
      </c>
      <c r="G86" s="6"/>
      <c r="H86" s="31"/>
      <c r="I86" s="6">
        <f t="shared" si="60"/>
        <v>271.37</v>
      </c>
      <c r="J86" s="32">
        <f t="shared" si="61"/>
        <v>542.74</v>
      </c>
      <c r="K86" s="5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7"/>
      <c r="X86" s="7"/>
      <c r="Y86" s="6">
        <v>205.46</v>
      </c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24" customHeight="1">
      <c r="A87" s="28" t="s">
        <v>159</v>
      </c>
      <c r="B87" s="36" t="s">
        <v>160</v>
      </c>
      <c r="C87" s="36"/>
      <c r="D87" s="30" t="s">
        <v>20</v>
      </c>
      <c r="E87" s="35"/>
      <c r="F87" s="6">
        <v>4</v>
      </c>
      <c r="G87" s="6"/>
      <c r="H87" s="31"/>
      <c r="I87" s="6">
        <f t="shared" si="60"/>
        <v>347.64</v>
      </c>
      <c r="J87" s="32">
        <f t="shared" si="61"/>
        <v>1390.56</v>
      </c>
      <c r="K87" s="5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7"/>
      <c r="X87" s="7"/>
      <c r="Y87" s="6">
        <v>263.21</v>
      </c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24" customHeight="1">
      <c r="A88" s="28" t="s">
        <v>161</v>
      </c>
      <c r="B88" s="36" t="s">
        <v>162</v>
      </c>
      <c r="C88" s="36"/>
      <c r="D88" s="30" t="s">
        <v>131</v>
      </c>
      <c r="E88" s="35"/>
      <c r="F88" s="6">
        <v>5</v>
      </c>
      <c r="G88" s="6"/>
      <c r="H88" s="31"/>
      <c r="I88" s="6">
        <f t="shared" si="60"/>
        <v>84.61</v>
      </c>
      <c r="J88" s="32">
        <f t="shared" si="61"/>
        <v>423.05</v>
      </c>
      <c r="K88" s="5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7"/>
      <c r="X88" s="7"/>
      <c r="Y88" s="6">
        <v>64.06</v>
      </c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22.5" customHeight="1">
      <c r="A89" s="28" t="s">
        <v>163</v>
      </c>
      <c r="B89" s="36" t="s">
        <v>164</v>
      </c>
      <c r="C89" s="36"/>
      <c r="D89" s="30" t="s">
        <v>140</v>
      </c>
      <c r="E89" s="35"/>
      <c r="F89" s="6">
        <v>1</v>
      </c>
      <c r="G89" s="6"/>
      <c r="H89" s="31"/>
      <c r="I89" s="6">
        <f t="shared" si="60"/>
        <v>706.61</v>
      </c>
      <c r="J89" s="32">
        <f t="shared" si="61"/>
        <v>706.61</v>
      </c>
      <c r="K89" s="5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7"/>
      <c r="X89" s="7"/>
      <c r="Y89" s="6">
        <v>535</v>
      </c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23.25" customHeight="1">
      <c r="A90" s="28" t="s">
        <v>165</v>
      </c>
      <c r="B90" s="36" t="s">
        <v>166</v>
      </c>
      <c r="C90" s="36"/>
      <c r="D90" s="30" t="s">
        <v>140</v>
      </c>
      <c r="E90" s="35"/>
      <c r="F90" s="6">
        <v>2</v>
      </c>
      <c r="G90" s="6"/>
      <c r="H90" s="31"/>
      <c r="I90" s="6">
        <f t="shared" si="60"/>
        <v>646.45</v>
      </c>
      <c r="J90" s="32">
        <f t="shared" si="61"/>
        <v>1292.9</v>
      </c>
      <c r="K90" s="5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7"/>
      <c r="X90" s="7"/>
      <c r="Y90" s="6">
        <v>489.45</v>
      </c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5.75" customHeight="1">
      <c r="A91" s="28" t="s">
        <v>167</v>
      </c>
      <c r="B91" s="36" t="s">
        <v>168</v>
      </c>
      <c r="C91" s="36"/>
      <c r="D91" s="30" t="s">
        <v>140</v>
      </c>
      <c r="E91" s="35"/>
      <c r="F91" s="6">
        <v>1</v>
      </c>
      <c r="G91" s="6"/>
      <c r="H91" s="31"/>
      <c r="I91" s="6">
        <f t="shared" si="60"/>
        <v>389.63</v>
      </c>
      <c r="J91" s="32">
        <f t="shared" si="61"/>
        <v>389.63</v>
      </c>
      <c r="K91" s="5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7"/>
      <c r="X91" s="7"/>
      <c r="Y91" s="6">
        <v>295</v>
      </c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6.5" customHeight="1">
      <c r="A92" s="28" t="s">
        <v>169</v>
      </c>
      <c r="B92" s="36" t="s">
        <v>170</v>
      </c>
      <c r="C92" s="36"/>
      <c r="D92" s="30" t="s">
        <v>20</v>
      </c>
      <c r="E92" s="35"/>
      <c r="F92" s="6">
        <v>78.33</v>
      </c>
      <c r="G92" s="6"/>
      <c r="H92" s="31"/>
      <c r="I92" s="6">
        <f t="shared" si="60"/>
        <v>147.93</v>
      </c>
      <c r="J92" s="32">
        <f t="shared" si="61"/>
        <v>11587.36</v>
      </c>
      <c r="K92" s="5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7"/>
      <c r="X92" s="7"/>
      <c r="Y92" s="6">
        <v>112</v>
      </c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7.25" customHeight="1">
      <c r="A93" s="28" t="s">
        <v>171</v>
      </c>
      <c r="B93" s="36" t="s">
        <v>172</v>
      </c>
      <c r="C93" s="36"/>
      <c r="D93" s="30" t="s">
        <v>20</v>
      </c>
      <c r="E93" s="35"/>
      <c r="F93" s="6">
        <v>26</v>
      </c>
      <c r="G93" s="6"/>
      <c r="H93" s="31"/>
      <c r="I93" s="6">
        <f t="shared" si="60"/>
        <v>139.08</v>
      </c>
      <c r="J93" s="32">
        <f t="shared" si="61"/>
        <v>3616.08</v>
      </c>
      <c r="K93" s="5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7"/>
      <c r="X93" s="7"/>
      <c r="Y93" s="6">
        <v>105.3</v>
      </c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" s="56" customFormat="1" ht="28.5" customHeight="1">
      <c r="A94" s="28" t="s">
        <v>173</v>
      </c>
      <c r="B94" s="52" t="s">
        <v>174</v>
      </c>
      <c r="C94" s="52"/>
      <c r="D94" s="53" t="s">
        <v>140</v>
      </c>
      <c r="E94" s="53">
        <v>4</v>
      </c>
      <c r="F94" s="54">
        <v>6</v>
      </c>
      <c r="G94" s="54">
        <f aca="true" t="shared" si="62" ref="G94:G96">ROUND(E94*F94,2)</f>
        <v>24</v>
      </c>
      <c r="H94" s="54">
        <v>104.21</v>
      </c>
      <c r="I94" s="6">
        <f t="shared" si="60"/>
        <v>135.38</v>
      </c>
      <c r="J94" s="32">
        <f t="shared" si="61"/>
        <v>812.28</v>
      </c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4">
        <v>102.5</v>
      </c>
    </row>
    <row r="95" spans="1:25" ht="26.25" customHeight="1">
      <c r="A95" s="28" t="s">
        <v>175</v>
      </c>
      <c r="B95" s="52" t="s">
        <v>176</v>
      </c>
      <c r="C95" s="52"/>
      <c r="D95" s="53" t="s">
        <v>140</v>
      </c>
      <c r="E95" s="53">
        <v>4</v>
      </c>
      <c r="F95" s="54">
        <v>2</v>
      </c>
      <c r="G95" s="54">
        <f t="shared" si="62"/>
        <v>8</v>
      </c>
      <c r="H95" s="54">
        <v>79.31</v>
      </c>
      <c r="I95" s="6">
        <f t="shared" si="60"/>
        <v>128.95</v>
      </c>
      <c r="J95" s="32">
        <f t="shared" si="61"/>
        <v>257.9</v>
      </c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4">
        <v>97.63</v>
      </c>
    </row>
    <row r="96" spans="1:25" ht="11.25" customHeight="1">
      <c r="A96" s="28" t="s">
        <v>177</v>
      </c>
      <c r="B96" s="52" t="s">
        <v>178</v>
      </c>
      <c r="C96" s="52"/>
      <c r="D96" s="53" t="s">
        <v>140</v>
      </c>
      <c r="E96" s="53">
        <v>4</v>
      </c>
      <c r="F96" s="54">
        <v>4</v>
      </c>
      <c r="G96" s="54">
        <f t="shared" si="62"/>
        <v>16</v>
      </c>
      <c r="H96" s="54">
        <v>79.31</v>
      </c>
      <c r="I96" s="6">
        <f t="shared" si="60"/>
        <v>287.93</v>
      </c>
      <c r="J96" s="32">
        <f t="shared" si="61"/>
        <v>1151.72</v>
      </c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4">
        <v>218</v>
      </c>
    </row>
    <row r="97" spans="1:25" ht="12.75">
      <c r="A97" s="28"/>
      <c r="B97" s="36"/>
      <c r="C97" s="36"/>
      <c r="D97" s="30"/>
      <c r="E97" s="35"/>
      <c r="F97" s="6"/>
      <c r="G97" s="6"/>
      <c r="H97" s="31"/>
      <c r="I97" s="6"/>
      <c r="J97" s="32"/>
      <c r="K97" s="5"/>
      <c r="L97" s="6">
        <f aca="true" t="shared" si="63" ref="L97:L104">K97*$I97</f>
        <v>0</v>
      </c>
      <c r="M97" s="6"/>
      <c r="N97" s="6">
        <f aca="true" t="shared" si="64" ref="N97:N104">M97*$I97</f>
        <v>0</v>
      </c>
      <c r="O97" s="6"/>
      <c r="P97" s="6">
        <f aca="true" t="shared" si="65" ref="P97:P104">O97*$I97</f>
        <v>0</v>
      </c>
      <c r="Q97" s="6"/>
      <c r="R97" s="6">
        <f aca="true" t="shared" si="66" ref="R97:R104">Q97*$I97</f>
        <v>0</v>
      </c>
      <c r="S97" s="6"/>
      <c r="T97" s="6">
        <f aca="true" t="shared" si="67" ref="T97:T104">S97*$I97</f>
        <v>0</v>
      </c>
      <c r="U97" s="6"/>
      <c r="V97" s="6">
        <f aca="true" t="shared" si="68" ref="V97:V104">U97*$I97</f>
        <v>0</v>
      </c>
      <c r="W97" s="7"/>
      <c r="X97" s="7"/>
      <c r="Y97" s="6"/>
    </row>
    <row r="98" spans="1:25" ht="11.25" customHeight="1">
      <c r="A98" s="33" t="s">
        <v>179</v>
      </c>
      <c r="B98" s="34" t="s">
        <v>180</v>
      </c>
      <c r="C98" s="34"/>
      <c r="D98" s="40"/>
      <c r="E98" s="41"/>
      <c r="F98" s="6"/>
      <c r="G98" s="6"/>
      <c r="H98" s="31"/>
      <c r="I98" s="6"/>
      <c r="J98" s="32">
        <f>SUM(J99:J106)</f>
        <v>28673.890000000003</v>
      </c>
      <c r="K98" s="5"/>
      <c r="L98" s="6">
        <f t="shared" si="63"/>
        <v>0</v>
      </c>
      <c r="M98" s="6"/>
      <c r="N98" s="6">
        <f t="shared" si="64"/>
        <v>0</v>
      </c>
      <c r="O98" s="6"/>
      <c r="P98" s="6">
        <f t="shared" si="65"/>
        <v>0</v>
      </c>
      <c r="Q98" s="6"/>
      <c r="R98" s="6">
        <f t="shared" si="66"/>
        <v>0</v>
      </c>
      <c r="S98" s="6"/>
      <c r="T98" s="6">
        <f t="shared" si="67"/>
        <v>0</v>
      </c>
      <c r="U98" s="6"/>
      <c r="V98" s="6">
        <f t="shared" si="68"/>
        <v>0</v>
      </c>
      <c r="W98" s="7"/>
      <c r="X98" s="7"/>
      <c r="Y98" s="6"/>
    </row>
    <row r="99" spans="1:25" ht="11.25" customHeight="1">
      <c r="A99" s="28" t="s">
        <v>181</v>
      </c>
      <c r="B99" s="36" t="s">
        <v>182</v>
      </c>
      <c r="C99" s="36"/>
      <c r="D99" s="30" t="s">
        <v>20</v>
      </c>
      <c r="E99" s="35"/>
      <c r="F99" s="6">
        <v>50</v>
      </c>
      <c r="G99" s="6"/>
      <c r="H99" s="31"/>
      <c r="I99" s="6">
        <f aca="true" t="shared" si="69" ref="I99:I106">ROUND(Y99+$X$3*Y99,2)</f>
        <v>7.53</v>
      </c>
      <c r="J99" s="32">
        <f aca="true" t="shared" si="70" ref="J99:J106">ROUND(F99*I99,2)</f>
        <v>376.5</v>
      </c>
      <c r="K99" s="5"/>
      <c r="L99" s="6">
        <f t="shared" si="63"/>
        <v>0</v>
      </c>
      <c r="M99" s="6"/>
      <c r="N99" s="6">
        <f t="shared" si="64"/>
        <v>0</v>
      </c>
      <c r="O99" s="6"/>
      <c r="P99" s="6">
        <f t="shared" si="65"/>
        <v>0</v>
      </c>
      <c r="Q99" s="6"/>
      <c r="R99" s="6">
        <f t="shared" si="66"/>
        <v>0</v>
      </c>
      <c r="S99" s="6"/>
      <c r="T99" s="6">
        <f t="shared" si="67"/>
        <v>0</v>
      </c>
      <c r="U99" s="6"/>
      <c r="V99" s="6">
        <f t="shared" si="68"/>
        <v>0</v>
      </c>
      <c r="W99" s="7"/>
      <c r="X99" s="7"/>
      <c r="Y99" s="6">
        <v>5.7</v>
      </c>
    </row>
    <row r="100" spans="1:25" ht="23.25" customHeight="1">
      <c r="A100" s="28" t="s">
        <v>183</v>
      </c>
      <c r="B100" s="36" t="s">
        <v>119</v>
      </c>
      <c r="C100" s="36"/>
      <c r="D100" s="30" t="s">
        <v>35</v>
      </c>
      <c r="E100" s="35"/>
      <c r="F100" s="6">
        <v>18</v>
      </c>
      <c r="G100" s="6"/>
      <c r="H100" s="31"/>
      <c r="I100" s="6">
        <f t="shared" si="69"/>
        <v>24.35</v>
      </c>
      <c r="J100" s="32">
        <f t="shared" si="70"/>
        <v>438.3</v>
      </c>
      <c r="K100" s="5"/>
      <c r="L100" s="6">
        <f t="shared" si="63"/>
        <v>0</v>
      </c>
      <c r="M100" s="6"/>
      <c r="N100" s="6">
        <f t="shared" si="64"/>
        <v>0</v>
      </c>
      <c r="O100" s="6"/>
      <c r="P100" s="6">
        <f t="shared" si="65"/>
        <v>0</v>
      </c>
      <c r="Q100" s="6"/>
      <c r="R100" s="6">
        <f t="shared" si="66"/>
        <v>0</v>
      </c>
      <c r="S100" s="6"/>
      <c r="T100" s="6">
        <f t="shared" si="67"/>
        <v>0</v>
      </c>
      <c r="U100" s="6"/>
      <c r="V100" s="6">
        <f t="shared" si="68"/>
        <v>0</v>
      </c>
      <c r="W100" s="7"/>
      <c r="X100" s="7"/>
      <c r="Y100" s="6">
        <v>18.44</v>
      </c>
    </row>
    <row r="101" spans="1:25" ht="36" customHeight="1">
      <c r="A101" s="28" t="s">
        <v>184</v>
      </c>
      <c r="B101" s="36" t="s">
        <v>185</v>
      </c>
      <c r="C101" s="36"/>
      <c r="D101" s="30" t="s">
        <v>20</v>
      </c>
      <c r="E101" s="35"/>
      <c r="F101" s="6">
        <v>198.65</v>
      </c>
      <c r="G101" s="6"/>
      <c r="H101" s="31"/>
      <c r="I101" s="6">
        <f t="shared" si="69"/>
        <v>99.12</v>
      </c>
      <c r="J101" s="32">
        <f t="shared" si="70"/>
        <v>19690.19</v>
      </c>
      <c r="K101" s="5"/>
      <c r="L101" s="6">
        <f t="shared" si="63"/>
        <v>0</v>
      </c>
      <c r="M101" s="6"/>
      <c r="N101" s="6">
        <f t="shared" si="64"/>
        <v>0</v>
      </c>
      <c r="O101" s="6"/>
      <c r="P101" s="6">
        <f t="shared" si="65"/>
        <v>0</v>
      </c>
      <c r="Q101" s="6"/>
      <c r="R101" s="6">
        <f t="shared" si="66"/>
        <v>0</v>
      </c>
      <c r="S101" s="6"/>
      <c r="T101" s="6">
        <f t="shared" si="67"/>
        <v>0</v>
      </c>
      <c r="U101" s="6"/>
      <c r="V101" s="6">
        <f t="shared" si="68"/>
        <v>0</v>
      </c>
      <c r="W101" s="7"/>
      <c r="X101" s="7"/>
      <c r="Y101" s="6">
        <v>75.05</v>
      </c>
    </row>
    <row r="102" spans="1:25" ht="36" customHeight="1">
      <c r="A102" s="28" t="s">
        <v>186</v>
      </c>
      <c r="B102" s="37" t="s">
        <v>187</v>
      </c>
      <c r="C102" s="37"/>
      <c r="D102" s="30" t="s">
        <v>20</v>
      </c>
      <c r="E102" s="35"/>
      <c r="F102" s="6">
        <v>50</v>
      </c>
      <c r="G102" s="6"/>
      <c r="H102" s="31"/>
      <c r="I102" s="6">
        <f t="shared" si="69"/>
        <v>61.3</v>
      </c>
      <c r="J102" s="32">
        <f t="shared" si="70"/>
        <v>3065</v>
      </c>
      <c r="K102" s="5"/>
      <c r="L102" s="6">
        <f t="shared" si="63"/>
        <v>0</v>
      </c>
      <c r="M102" s="6"/>
      <c r="N102" s="6">
        <f t="shared" si="64"/>
        <v>0</v>
      </c>
      <c r="O102" s="6"/>
      <c r="P102" s="6">
        <f t="shared" si="65"/>
        <v>0</v>
      </c>
      <c r="Q102" s="6"/>
      <c r="R102" s="6">
        <f t="shared" si="66"/>
        <v>0</v>
      </c>
      <c r="S102" s="6"/>
      <c r="T102" s="6">
        <f t="shared" si="67"/>
        <v>0</v>
      </c>
      <c r="U102" s="6"/>
      <c r="V102" s="6">
        <f t="shared" si="68"/>
        <v>0</v>
      </c>
      <c r="W102" s="7"/>
      <c r="X102" s="7"/>
      <c r="Y102" s="6">
        <v>46.41</v>
      </c>
    </row>
    <row r="103" spans="1:25" ht="24" customHeight="1">
      <c r="A103" s="28" t="s">
        <v>188</v>
      </c>
      <c r="B103" s="37" t="s">
        <v>189</v>
      </c>
      <c r="C103" s="37"/>
      <c r="D103" s="30" t="s">
        <v>38</v>
      </c>
      <c r="E103" s="35"/>
      <c r="F103" s="6">
        <v>18</v>
      </c>
      <c r="G103" s="6"/>
      <c r="H103" s="31"/>
      <c r="I103" s="6">
        <f t="shared" si="69"/>
        <v>58.79</v>
      </c>
      <c r="J103" s="32">
        <f t="shared" si="70"/>
        <v>1058.22</v>
      </c>
      <c r="K103" s="5"/>
      <c r="L103" s="6">
        <f t="shared" si="63"/>
        <v>0</v>
      </c>
      <c r="M103" s="6"/>
      <c r="N103" s="6">
        <f t="shared" si="64"/>
        <v>0</v>
      </c>
      <c r="O103" s="6"/>
      <c r="P103" s="6">
        <f t="shared" si="65"/>
        <v>0</v>
      </c>
      <c r="Q103" s="6"/>
      <c r="R103" s="6">
        <f t="shared" si="66"/>
        <v>0</v>
      </c>
      <c r="S103" s="6"/>
      <c r="T103" s="6">
        <f t="shared" si="67"/>
        <v>0</v>
      </c>
      <c r="U103" s="6"/>
      <c r="V103" s="6">
        <f t="shared" si="68"/>
        <v>0</v>
      </c>
      <c r="W103" s="7"/>
      <c r="X103" s="7"/>
      <c r="Y103" s="6">
        <v>44.51</v>
      </c>
    </row>
    <row r="104" spans="1:25" ht="23.25" customHeight="1">
      <c r="A104" s="28" t="s">
        <v>190</v>
      </c>
      <c r="B104" s="37" t="s">
        <v>191</v>
      </c>
      <c r="C104" s="37"/>
      <c r="D104" s="30" t="s">
        <v>38</v>
      </c>
      <c r="E104" s="35"/>
      <c r="F104" s="6">
        <v>18</v>
      </c>
      <c r="G104" s="6"/>
      <c r="H104" s="31"/>
      <c r="I104" s="6">
        <f t="shared" si="69"/>
        <v>111.18</v>
      </c>
      <c r="J104" s="32">
        <f t="shared" si="70"/>
        <v>2001.24</v>
      </c>
      <c r="K104" s="5"/>
      <c r="L104" s="6">
        <f t="shared" si="63"/>
        <v>0</v>
      </c>
      <c r="M104" s="6"/>
      <c r="N104" s="6">
        <f t="shared" si="64"/>
        <v>0</v>
      </c>
      <c r="O104" s="6"/>
      <c r="P104" s="6">
        <f t="shared" si="65"/>
        <v>0</v>
      </c>
      <c r="Q104" s="6"/>
      <c r="R104" s="6">
        <f t="shared" si="66"/>
        <v>0</v>
      </c>
      <c r="S104" s="6"/>
      <c r="T104" s="6">
        <f t="shared" si="67"/>
        <v>0</v>
      </c>
      <c r="U104" s="6"/>
      <c r="V104" s="6">
        <f t="shared" si="68"/>
        <v>0</v>
      </c>
      <c r="W104" s="7"/>
      <c r="X104" s="7"/>
      <c r="Y104" s="6">
        <v>84.18</v>
      </c>
    </row>
    <row r="105" spans="1:25" ht="23.25" customHeight="1">
      <c r="A105" s="28" t="s">
        <v>192</v>
      </c>
      <c r="B105" s="37" t="s">
        <v>193</v>
      </c>
      <c r="C105" s="37"/>
      <c r="D105" s="30" t="s">
        <v>140</v>
      </c>
      <c r="E105" s="35"/>
      <c r="F105" s="6">
        <v>4</v>
      </c>
      <c r="G105" s="6"/>
      <c r="H105" s="31"/>
      <c r="I105" s="6">
        <f t="shared" si="69"/>
        <v>261.51</v>
      </c>
      <c r="J105" s="32">
        <f t="shared" si="70"/>
        <v>1046.04</v>
      </c>
      <c r="K105" s="5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7"/>
      <c r="X105" s="7"/>
      <c r="Y105" s="6">
        <v>198</v>
      </c>
    </row>
    <row r="106" spans="1:25" ht="23.25" customHeight="1">
      <c r="A106" s="28" t="s">
        <v>194</v>
      </c>
      <c r="B106" s="37" t="s">
        <v>195</v>
      </c>
      <c r="C106" s="37"/>
      <c r="D106" s="30" t="s">
        <v>38</v>
      </c>
      <c r="E106" s="35"/>
      <c r="F106" s="6">
        <v>40</v>
      </c>
      <c r="G106" s="6"/>
      <c r="H106" s="31"/>
      <c r="I106" s="6">
        <f t="shared" si="69"/>
        <v>24.96</v>
      </c>
      <c r="J106" s="32">
        <f t="shared" si="70"/>
        <v>998.4</v>
      </c>
      <c r="K106" s="5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7"/>
      <c r="X106" s="7"/>
      <c r="Y106" s="6">
        <v>18.9</v>
      </c>
    </row>
    <row r="107" spans="1:25" ht="11.25" customHeight="1">
      <c r="A107" s="28"/>
      <c r="B107" s="57"/>
      <c r="C107" s="57"/>
      <c r="D107" s="48"/>
      <c r="E107" s="47"/>
      <c r="F107" s="6"/>
      <c r="G107" s="6"/>
      <c r="H107" s="31"/>
      <c r="I107" s="6"/>
      <c r="J107" s="32"/>
      <c r="K107" s="5"/>
      <c r="L107" s="6">
        <f aca="true" t="shared" si="71" ref="L107:L121">K107*$I107</f>
        <v>0</v>
      </c>
      <c r="M107" s="6"/>
      <c r="N107" s="6">
        <f aca="true" t="shared" si="72" ref="N107:N120">M107*$I107</f>
        <v>0</v>
      </c>
      <c r="O107" s="6"/>
      <c r="P107" s="6">
        <f aca="true" t="shared" si="73" ref="P107:P120">O107*$I107</f>
        <v>0</v>
      </c>
      <c r="Q107" s="6"/>
      <c r="R107" s="6">
        <f aca="true" t="shared" si="74" ref="R107:R120">Q107*$I107</f>
        <v>0</v>
      </c>
      <c r="S107" s="6"/>
      <c r="T107" s="6">
        <f aca="true" t="shared" si="75" ref="T107:T120">S107*$I107</f>
        <v>0</v>
      </c>
      <c r="U107" s="6"/>
      <c r="V107" s="6">
        <f aca="true" t="shared" si="76" ref="V107:V120">U107*$I107</f>
        <v>0</v>
      </c>
      <c r="W107" s="7"/>
      <c r="X107" s="7"/>
      <c r="Y107" s="6"/>
    </row>
    <row r="108" spans="1:25" ht="11.25" customHeight="1">
      <c r="A108" s="33" t="s">
        <v>196</v>
      </c>
      <c r="B108" s="34" t="s">
        <v>197</v>
      </c>
      <c r="C108" s="34"/>
      <c r="D108" s="30"/>
      <c r="E108" s="35"/>
      <c r="F108" s="6"/>
      <c r="G108" s="6"/>
      <c r="H108" s="31"/>
      <c r="I108" s="6"/>
      <c r="J108" s="32">
        <f>SUM(J109:J117)</f>
        <v>27797.899999999994</v>
      </c>
      <c r="K108" s="5"/>
      <c r="L108" s="6">
        <f t="shared" si="71"/>
        <v>0</v>
      </c>
      <c r="M108" s="6"/>
      <c r="N108" s="6">
        <f t="shared" si="72"/>
        <v>0</v>
      </c>
      <c r="O108" s="6"/>
      <c r="P108" s="6">
        <f t="shared" si="73"/>
        <v>0</v>
      </c>
      <c r="Q108" s="6"/>
      <c r="R108" s="6">
        <f t="shared" si="74"/>
        <v>0</v>
      </c>
      <c r="S108" s="6"/>
      <c r="T108" s="6">
        <f t="shared" si="75"/>
        <v>0</v>
      </c>
      <c r="U108" s="6"/>
      <c r="V108" s="6">
        <f t="shared" si="76"/>
        <v>0</v>
      </c>
      <c r="W108" s="7"/>
      <c r="X108" s="7"/>
      <c r="Y108" s="6"/>
    </row>
    <row r="109" spans="1:25" ht="24" customHeight="1">
      <c r="A109" s="28" t="s">
        <v>198</v>
      </c>
      <c r="B109" s="36" t="s">
        <v>199</v>
      </c>
      <c r="C109" s="36"/>
      <c r="D109" s="30" t="s">
        <v>140</v>
      </c>
      <c r="E109" s="35"/>
      <c r="F109" s="6">
        <v>1</v>
      </c>
      <c r="G109" s="6"/>
      <c r="H109" s="31"/>
      <c r="I109" s="6">
        <f aca="true" t="shared" si="77" ref="I109:I117">ROUND(Y109+$X$3*Y109,2)</f>
        <v>3666.46</v>
      </c>
      <c r="J109" s="32">
        <f aca="true" t="shared" si="78" ref="J109:J117">ROUND(F109*I109,2)</f>
        <v>3666.46</v>
      </c>
      <c r="K109" s="5"/>
      <c r="L109" s="6">
        <f t="shared" si="71"/>
        <v>0</v>
      </c>
      <c r="M109" s="6"/>
      <c r="N109" s="6">
        <f t="shared" si="72"/>
        <v>0</v>
      </c>
      <c r="O109" s="6"/>
      <c r="P109" s="6">
        <f t="shared" si="73"/>
        <v>0</v>
      </c>
      <c r="Q109" s="6"/>
      <c r="R109" s="6">
        <f t="shared" si="74"/>
        <v>0</v>
      </c>
      <c r="S109" s="6"/>
      <c r="T109" s="6">
        <f t="shared" si="75"/>
        <v>0</v>
      </c>
      <c r="U109" s="6"/>
      <c r="V109" s="6">
        <f t="shared" si="76"/>
        <v>0</v>
      </c>
      <c r="W109" s="7"/>
      <c r="X109" s="7"/>
      <c r="Y109" s="6">
        <v>2776</v>
      </c>
    </row>
    <row r="110" spans="1:25" ht="24" customHeight="1">
      <c r="A110" s="28" t="s">
        <v>200</v>
      </c>
      <c r="B110" s="36" t="s">
        <v>201</v>
      </c>
      <c r="C110" s="36"/>
      <c r="D110" s="30" t="s">
        <v>140</v>
      </c>
      <c r="E110" s="35"/>
      <c r="F110" s="6">
        <v>1</v>
      </c>
      <c r="G110" s="6"/>
      <c r="H110" s="31"/>
      <c r="I110" s="6">
        <f t="shared" si="77"/>
        <v>217.93</v>
      </c>
      <c r="J110" s="32">
        <f t="shared" si="78"/>
        <v>217.93</v>
      </c>
      <c r="K110" s="5"/>
      <c r="L110" s="6">
        <f t="shared" si="71"/>
        <v>0</v>
      </c>
      <c r="M110" s="6"/>
      <c r="N110" s="6">
        <f t="shared" si="72"/>
        <v>0</v>
      </c>
      <c r="O110" s="6"/>
      <c r="P110" s="6">
        <f t="shared" si="73"/>
        <v>0</v>
      </c>
      <c r="Q110" s="6"/>
      <c r="R110" s="6">
        <f t="shared" si="74"/>
        <v>0</v>
      </c>
      <c r="S110" s="6"/>
      <c r="T110" s="6">
        <f t="shared" si="75"/>
        <v>0</v>
      </c>
      <c r="U110" s="6"/>
      <c r="V110" s="6">
        <f t="shared" si="76"/>
        <v>0</v>
      </c>
      <c r="W110" s="7"/>
      <c r="X110" s="7"/>
      <c r="Y110" s="6">
        <v>165</v>
      </c>
    </row>
    <row r="111" spans="1:25" ht="11.25" customHeight="1">
      <c r="A111" s="28" t="s">
        <v>202</v>
      </c>
      <c r="B111" s="36" t="s">
        <v>203</v>
      </c>
      <c r="C111" s="36"/>
      <c r="D111" s="30" t="s">
        <v>38</v>
      </c>
      <c r="E111" s="35"/>
      <c r="F111" s="6">
        <v>6</v>
      </c>
      <c r="G111" s="6"/>
      <c r="H111" s="31"/>
      <c r="I111" s="6">
        <f t="shared" si="77"/>
        <v>525.67</v>
      </c>
      <c r="J111" s="32">
        <f t="shared" si="78"/>
        <v>3154.02</v>
      </c>
      <c r="K111" s="5"/>
      <c r="L111" s="6">
        <f t="shared" si="71"/>
        <v>0</v>
      </c>
      <c r="M111" s="6"/>
      <c r="N111" s="6">
        <f t="shared" si="72"/>
        <v>0</v>
      </c>
      <c r="O111" s="6"/>
      <c r="P111" s="6">
        <f t="shared" si="73"/>
        <v>0</v>
      </c>
      <c r="Q111" s="6"/>
      <c r="R111" s="6">
        <f t="shared" si="74"/>
        <v>0</v>
      </c>
      <c r="S111" s="6"/>
      <c r="T111" s="6">
        <f t="shared" si="75"/>
        <v>0</v>
      </c>
      <c r="U111" s="6"/>
      <c r="V111" s="6">
        <f t="shared" si="76"/>
        <v>0</v>
      </c>
      <c r="W111" s="7"/>
      <c r="X111" s="7"/>
      <c r="Y111" s="6">
        <v>398</v>
      </c>
    </row>
    <row r="112" spans="1:25" ht="21.75" customHeight="1">
      <c r="A112" s="28" t="s">
        <v>204</v>
      </c>
      <c r="B112" s="36" t="s">
        <v>205</v>
      </c>
      <c r="C112" s="36"/>
      <c r="D112" s="30" t="s">
        <v>38</v>
      </c>
      <c r="E112" s="35"/>
      <c r="F112" s="6">
        <v>22</v>
      </c>
      <c r="G112" s="6"/>
      <c r="H112" s="31"/>
      <c r="I112" s="6">
        <f t="shared" si="77"/>
        <v>147.93</v>
      </c>
      <c r="J112" s="32">
        <f t="shared" si="78"/>
        <v>3254.46</v>
      </c>
      <c r="K112" s="5"/>
      <c r="L112" s="6">
        <f t="shared" si="71"/>
        <v>0</v>
      </c>
      <c r="M112" s="6"/>
      <c r="N112" s="6">
        <f t="shared" si="72"/>
        <v>0</v>
      </c>
      <c r="O112" s="6"/>
      <c r="P112" s="6">
        <f t="shared" si="73"/>
        <v>0</v>
      </c>
      <c r="Q112" s="6"/>
      <c r="R112" s="6">
        <f t="shared" si="74"/>
        <v>0</v>
      </c>
      <c r="S112" s="6"/>
      <c r="T112" s="6">
        <f t="shared" si="75"/>
        <v>0</v>
      </c>
      <c r="U112" s="6"/>
      <c r="V112" s="6">
        <f t="shared" si="76"/>
        <v>0</v>
      </c>
      <c r="W112" s="7"/>
      <c r="X112" s="7"/>
      <c r="Y112" s="6">
        <v>112</v>
      </c>
    </row>
    <row r="113" spans="1:25" ht="22.5" customHeight="1">
      <c r="A113" s="28" t="s">
        <v>206</v>
      </c>
      <c r="B113" s="36" t="s">
        <v>207</v>
      </c>
      <c r="C113" s="36"/>
      <c r="D113" s="30" t="s">
        <v>140</v>
      </c>
      <c r="E113" s="35"/>
      <c r="F113" s="6">
        <v>1</v>
      </c>
      <c r="G113" s="6"/>
      <c r="H113" s="31"/>
      <c r="I113" s="6">
        <f t="shared" si="77"/>
        <v>4292.5</v>
      </c>
      <c r="J113" s="32">
        <f t="shared" si="78"/>
        <v>4292.5</v>
      </c>
      <c r="K113" s="5"/>
      <c r="L113" s="6">
        <f t="shared" si="71"/>
        <v>0</v>
      </c>
      <c r="M113" s="6"/>
      <c r="N113" s="6">
        <f t="shared" si="72"/>
        <v>0</v>
      </c>
      <c r="O113" s="6"/>
      <c r="P113" s="6">
        <f t="shared" si="73"/>
        <v>0</v>
      </c>
      <c r="Q113" s="6"/>
      <c r="R113" s="6">
        <f t="shared" si="74"/>
        <v>0</v>
      </c>
      <c r="S113" s="6"/>
      <c r="T113" s="6">
        <f t="shared" si="75"/>
        <v>0</v>
      </c>
      <c r="U113" s="6"/>
      <c r="V113" s="6">
        <f t="shared" si="76"/>
        <v>0</v>
      </c>
      <c r="W113" s="7"/>
      <c r="X113" s="7"/>
      <c r="Y113" s="6">
        <v>3250</v>
      </c>
    </row>
    <row r="114" spans="1:25" ht="22.5" customHeight="1">
      <c r="A114" s="28" t="s">
        <v>208</v>
      </c>
      <c r="B114" s="36" t="s">
        <v>209</v>
      </c>
      <c r="C114" s="36"/>
      <c r="D114" s="30" t="s">
        <v>140</v>
      </c>
      <c r="E114" s="35"/>
      <c r="F114" s="6">
        <v>6</v>
      </c>
      <c r="G114" s="6"/>
      <c r="H114" s="31"/>
      <c r="I114" s="6">
        <f t="shared" si="77"/>
        <v>515.03</v>
      </c>
      <c r="J114" s="32">
        <f t="shared" si="78"/>
        <v>3090.18</v>
      </c>
      <c r="K114" s="5"/>
      <c r="L114" s="6">
        <f t="shared" si="71"/>
        <v>0</v>
      </c>
      <c r="M114" s="6"/>
      <c r="N114" s="6">
        <f t="shared" si="72"/>
        <v>0</v>
      </c>
      <c r="O114" s="6"/>
      <c r="P114" s="6">
        <f t="shared" si="73"/>
        <v>0</v>
      </c>
      <c r="Q114" s="6"/>
      <c r="R114" s="6">
        <f t="shared" si="74"/>
        <v>0</v>
      </c>
      <c r="S114" s="6"/>
      <c r="T114" s="6">
        <f t="shared" si="75"/>
        <v>0</v>
      </c>
      <c r="U114" s="6"/>
      <c r="V114" s="6">
        <f t="shared" si="76"/>
        <v>0</v>
      </c>
      <c r="W114" s="7"/>
      <c r="X114" s="7"/>
      <c r="Y114" s="6">
        <v>389.95</v>
      </c>
    </row>
    <row r="115" spans="1:25" ht="12.75" customHeight="1">
      <c r="A115" s="28" t="s">
        <v>210</v>
      </c>
      <c r="B115" s="36" t="s">
        <v>211</v>
      </c>
      <c r="C115" s="36"/>
      <c r="D115" s="30" t="s">
        <v>20</v>
      </c>
      <c r="E115" s="35"/>
      <c r="F115" s="6">
        <v>7.8</v>
      </c>
      <c r="G115" s="6"/>
      <c r="H115" s="31"/>
      <c r="I115" s="6">
        <f t="shared" si="77"/>
        <v>521.7</v>
      </c>
      <c r="J115" s="32">
        <f t="shared" si="78"/>
        <v>4069.26</v>
      </c>
      <c r="K115" s="5"/>
      <c r="L115" s="6">
        <f t="shared" si="71"/>
        <v>0</v>
      </c>
      <c r="M115" s="6"/>
      <c r="N115" s="6">
        <f t="shared" si="72"/>
        <v>0</v>
      </c>
      <c r="O115" s="6"/>
      <c r="P115" s="6">
        <f t="shared" si="73"/>
        <v>0</v>
      </c>
      <c r="Q115" s="6"/>
      <c r="R115" s="6">
        <f t="shared" si="74"/>
        <v>0</v>
      </c>
      <c r="S115" s="6"/>
      <c r="T115" s="6">
        <f t="shared" si="75"/>
        <v>0</v>
      </c>
      <c r="U115" s="6"/>
      <c r="V115" s="6">
        <f t="shared" si="76"/>
        <v>0</v>
      </c>
      <c r="W115" s="7"/>
      <c r="X115" s="7"/>
      <c r="Y115" s="6">
        <v>395</v>
      </c>
    </row>
    <row r="116" spans="1:25" ht="12.75" customHeight="1">
      <c r="A116" s="28" t="s">
        <v>212</v>
      </c>
      <c r="B116" s="36" t="s">
        <v>213</v>
      </c>
      <c r="C116" s="36"/>
      <c r="D116" s="30" t="s">
        <v>145</v>
      </c>
      <c r="E116" s="35"/>
      <c r="F116" s="6">
        <v>1</v>
      </c>
      <c r="G116" s="6"/>
      <c r="H116" s="31"/>
      <c r="I116" s="6">
        <f t="shared" si="77"/>
        <v>5676.67</v>
      </c>
      <c r="J116" s="32">
        <f t="shared" si="78"/>
        <v>5676.67</v>
      </c>
      <c r="K116" s="5"/>
      <c r="L116" s="6">
        <f t="shared" si="71"/>
        <v>0</v>
      </c>
      <c r="M116" s="6"/>
      <c r="N116" s="6">
        <f t="shared" si="72"/>
        <v>0</v>
      </c>
      <c r="O116" s="6"/>
      <c r="P116" s="6">
        <f t="shared" si="73"/>
        <v>0</v>
      </c>
      <c r="Q116" s="6"/>
      <c r="R116" s="6">
        <f t="shared" si="74"/>
        <v>0</v>
      </c>
      <c r="S116" s="6"/>
      <c r="T116" s="6">
        <f t="shared" si="75"/>
        <v>0</v>
      </c>
      <c r="U116" s="6"/>
      <c r="V116" s="6">
        <f t="shared" si="76"/>
        <v>0</v>
      </c>
      <c r="W116" s="7"/>
      <c r="X116" s="7"/>
      <c r="Y116" s="6">
        <v>4298</v>
      </c>
    </row>
    <row r="117" spans="1:25" ht="12.75" customHeight="1">
      <c r="A117" s="28" t="s">
        <v>214</v>
      </c>
      <c r="B117" s="36" t="s">
        <v>215</v>
      </c>
      <c r="C117" s="36"/>
      <c r="D117" s="30" t="s">
        <v>67</v>
      </c>
      <c r="E117" s="35"/>
      <c r="F117" s="6">
        <v>1</v>
      </c>
      <c r="G117" s="6"/>
      <c r="H117" s="31"/>
      <c r="I117" s="6">
        <f t="shared" si="77"/>
        <v>376.42</v>
      </c>
      <c r="J117" s="32">
        <f t="shared" si="78"/>
        <v>376.42</v>
      </c>
      <c r="K117" s="5"/>
      <c r="L117" s="6">
        <f t="shared" si="71"/>
        <v>0</v>
      </c>
      <c r="M117" s="6"/>
      <c r="N117" s="6">
        <f t="shared" si="72"/>
        <v>0</v>
      </c>
      <c r="O117" s="6"/>
      <c r="P117" s="6">
        <f t="shared" si="73"/>
        <v>0</v>
      </c>
      <c r="Q117" s="6"/>
      <c r="R117" s="6">
        <f t="shared" si="74"/>
        <v>0</v>
      </c>
      <c r="S117" s="6"/>
      <c r="T117" s="6">
        <f t="shared" si="75"/>
        <v>0</v>
      </c>
      <c r="U117" s="6"/>
      <c r="V117" s="6">
        <f t="shared" si="76"/>
        <v>0</v>
      </c>
      <c r="W117" s="7"/>
      <c r="X117" s="7"/>
      <c r="Y117" s="6">
        <v>285</v>
      </c>
    </row>
    <row r="118" spans="1:25" ht="11.25" customHeight="1">
      <c r="A118" s="33"/>
      <c r="B118" s="36"/>
      <c r="C118" s="36"/>
      <c r="D118" s="30"/>
      <c r="E118" s="35"/>
      <c r="F118" s="6"/>
      <c r="G118" s="6"/>
      <c r="H118" s="31"/>
      <c r="I118" s="6"/>
      <c r="J118" s="32"/>
      <c r="K118" s="5"/>
      <c r="L118" s="6">
        <f t="shared" si="71"/>
        <v>0</v>
      </c>
      <c r="M118" s="6"/>
      <c r="N118" s="6">
        <f t="shared" si="72"/>
        <v>0</v>
      </c>
      <c r="O118" s="6"/>
      <c r="P118" s="6">
        <f t="shared" si="73"/>
        <v>0</v>
      </c>
      <c r="Q118" s="6"/>
      <c r="R118" s="6">
        <f t="shared" si="74"/>
        <v>0</v>
      </c>
      <c r="S118" s="6"/>
      <c r="T118" s="6">
        <f t="shared" si="75"/>
        <v>0</v>
      </c>
      <c r="U118" s="6"/>
      <c r="V118" s="6">
        <f t="shared" si="76"/>
        <v>0</v>
      </c>
      <c r="W118" s="7"/>
      <c r="X118" s="7"/>
      <c r="Y118" s="6"/>
    </row>
    <row r="119" spans="1:25" ht="12.75" customHeight="1">
      <c r="A119" s="33" t="s">
        <v>216</v>
      </c>
      <c r="B119" s="34" t="s">
        <v>217</v>
      </c>
      <c r="C119" s="34"/>
      <c r="D119" s="30"/>
      <c r="E119" s="35"/>
      <c r="F119" s="6"/>
      <c r="G119" s="6"/>
      <c r="H119" s="31"/>
      <c r="I119" s="6"/>
      <c r="J119" s="32">
        <f>SUM(J120:J125)</f>
        <v>6729.54</v>
      </c>
      <c r="K119" s="5"/>
      <c r="L119" s="6">
        <f t="shared" si="71"/>
        <v>0</v>
      </c>
      <c r="M119" s="6"/>
      <c r="N119" s="6">
        <f t="shared" si="72"/>
        <v>0</v>
      </c>
      <c r="O119" s="6"/>
      <c r="P119" s="6">
        <f t="shared" si="73"/>
        <v>0</v>
      </c>
      <c r="Q119" s="6"/>
      <c r="R119" s="6">
        <f t="shared" si="74"/>
        <v>0</v>
      </c>
      <c r="S119" s="6"/>
      <c r="T119" s="6">
        <f t="shared" si="75"/>
        <v>0</v>
      </c>
      <c r="U119" s="6"/>
      <c r="V119" s="6">
        <f t="shared" si="76"/>
        <v>0</v>
      </c>
      <c r="W119" s="7"/>
      <c r="X119" s="7"/>
      <c r="Y119" s="6"/>
    </row>
    <row r="120" spans="1:25" ht="12.75" customHeight="1">
      <c r="A120" s="28" t="s">
        <v>218</v>
      </c>
      <c r="B120" s="36" t="s">
        <v>219</v>
      </c>
      <c r="C120" s="36"/>
      <c r="D120" s="30" t="s">
        <v>145</v>
      </c>
      <c r="E120" s="35"/>
      <c r="F120" s="6">
        <v>1</v>
      </c>
      <c r="G120" s="6"/>
      <c r="H120" s="31"/>
      <c r="I120" s="6">
        <f aca="true" t="shared" si="79" ref="I120:I125">ROUND(Y120+$X$3*Y120,2)</f>
        <v>198.12</v>
      </c>
      <c r="J120" s="32">
        <f aca="true" t="shared" si="80" ref="J120:J125">ROUND(F120*I120,2)</f>
        <v>198.12</v>
      </c>
      <c r="K120" s="5"/>
      <c r="L120" s="6">
        <f t="shared" si="71"/>
        <v>0</v>
      </c>
      <c r="M120" s="6"/>
      <c r="N120" s="6">
        <f t="shared" si="72"/>
        <v>0</v>
      </c>
      <c r="O120" s="6"/>
      <c r="P120" s="6">
        <f t="shared" si="73"/>
        <v>0</v>
      </c>
      <c r="Q120" s="6"/>
      <c r="R120" s="6">
        <f t="shared" si="74"/>
        <v>0</v>
      </c>
      <c r="S120" s="6"/>
      <c r="T120" s="6">
        <f t="shared" si="75"/>
        <v>0</v>
      </c>
      <c r="U120" s="6"/>
      <c r="V120" s="6">
        <f t="shared" si="76"/>
        <v>0</v>
      </c>
      <c r="W120" s="7"/>
      <c r="X120" s="7"/>
      <c r="Y120" s="6">
        <v>150</v>
      </c>
    </row>
    <row r="121" spans="1:25" ht="22.5" customHeight="1">
      <c r="A121" s="28" t="s">
        <v>220</v>
      </c>
      <c r="B121" s="36" t="s">
        <v>48</v>
      </c>
      <c r="C121" s="36"/>
      <c r="D121" s="30" t="s">
        <v>35</v>
      </c>
      <c r="E121" s="35"/>
      <c r="F121" s="6">
        <f>15.5*2.5</f>
        <v>38.75</v>
      </c>
      <c r="G121" s="6"/>
      <c r="H121" s="31"/>
      <c r="I121" s="6">
        <f t="shared" si="79"/>
        <v>46.13</v>
      </c>
      <c r="J121" s="32">
        <f t="shared" si="80"/>
        <v>1787.54</v>
      </c>
      <c r="K121" s="5"/>
      <c r="L121" s="6">
        <f t="shared" si="71"/>
        <v>0</v>
      </c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7"/>
      <c r="X121" s="7"/>
      <c r="Y121" s="6">
        <v>34.93</v>
      </c>
    </row>
    <row r="122" spans="1:25" ht="22.5" customHeight="1">
      <c r="A122" s="28" t="s">
        <v>221</v>
      </c>
      <c r="B122" s="36" t="s">
        <v>222</v>
      </c>
      <c r="C122" s="36"/>
      <c r="D122" s="30" t="s">
        <v>145</v>
      </c>
      <c r="E122" s="35"/>
      <c r="F122" s="6">
        <v>1</v>
      </c>
      <c r="G122" s="6"/>
      <c r="H122" s="31"/>
      <c r="I122" s="6">
        <f t="shared" si="79"/>
        <v>215.55</v>
      </c>
      <c r="J122" s="32">
        <f t="shared" si="80"/>
        <v>215.55</v>
      </c>
      <c r="K122" s="5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7"/>
      <c r="X122" s="7"/>
      <c r="Y122" s="6">
        <v>163.2</v>
      </c>
    </row>
    <row r="123" spans="1:25" ht="12.75" customHeight="1">
      <c r="A123" s="28" t="s">
        <v>223</v>
      </c>
      <c r="B123" s="37" t="s">
        <v>71</v>
      </c>
      <c r="C123" s="37"/>
      <c r="D123" s="30" t="s">
        <v>20</v>
      </c>
      <c r="E123" s="35"/>
      <c r="F123" s="6">
        <f>F121*2</f>
        <v>77.5</v>
      </c>
      <c r="G123" s="6"/>
      <c r="H123" s="31"/>
      <c r="I123" s="6">
        <f t="shared" si="79"/>
        <v>7.9</v>
      </c>
      <c r="J123" s="32">
        <f t="shared" si="80"/>
        <v>612.25</v>
      </c>
      <c r="K123" s="5">
        <f>K122*2</f>
        <v>0</v>
      </c>
      <c r="L123" s="6">
        <f aca="true" t="shared" si="81" ref="L123:L128">K123*$I123</f>
        <v>0</v>
      </c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7"/>
      <c r="X123" s="7"/>
      <c r="Y123" s="6">
        <v>5.98</v>
      </c>
    </row>
    <row r="124" spans="1:25" ht="12.75" customHeight="1">
      <c r="A124" s="28" t="s">
        <v>224</v>
      </c>
      <c r="B124" s="37" t="s">
        <v>128</v>
      </c>
      <c r="C124" s="37"/>
      <c r="D124" s="30" t="s">
        <v>20</v>
      </c>
      <c r="E124" s="35"/>
      <c r="F124" s="6">
        <f aca="true" t="shared" si="82" ref="F124:F125">F123</f>
        <v>77.5</v>
      </c>
      <c r="G124" s="6"/>
      <c r="H124" s="31"/>
      <c r="I124" s="6">
        <f t="shared" si="79"/>
        <v>33.6</v>
      </c>
      <c r="J124" s="32">
        <f t="shared" si="80"/>
        <v>2604</v>
      </c>
      <c r="K124" s="5">
        <f>K123</f>
        <v>0</v>
      </c>
      <c r="L124" s="6">
        <f t="shared" si="81"/>
        <v>0</v>
      </c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7"/>
      <c r="X124" s="7"/>
      <c r="Y124" s="6">
        <v>25.44</v>
      </c>
    </row>
    <row r="125" spans="1:25" ht="11.25" customHeight="1">
      <c r="A125" s="28" t="s">
        <v>225</v>
      </c>
      <c r="B125" s="29" t="s">
        <v>101</v>
      </c>
      <c r="C125" s="29"/>
      <c r="D125" s="30" t="s">
        <v>20</v>
      </c>
      <c r="E125" s="35"/>
      <c r="F125" s="6">
        <f t="shared" si="82"/>
        <v>77.5</v>
      </c>
      <c r="G125" s="6"/>
      <c r="H125" s="31"/>
      <c r="I125" s="6">
        <f t="shared" si="79"/>
        <v>16.93</v>
      </c>
      <c r="J125" s="32">
        <f t="shared" si="80"/>
        <v>1312.08</v>
      </c>
      <c r="K125" s="5"/>
      <c r="L125" s="6">
        <f t="shared" si="81"/>
        <v>0</v>
      </c>
      <c r="M125" s="6"/>
      <c r="N125" s="6">
        <f aca="true" t="shared" si="83" ref="N125:N128">M125*$I125</f>
        <v>0</v>
      </c>
      <c r="O125" s="6"/>
      <c r="P125" s="6">
        <f aca="true" t="shared" si="84" ref="P125:P128">O125*$I125</f>
        <v>0</v>
      </c>
      <c r="Q125" s="6"/>
      <c r="R125" s="6">
        <f aca="true" t="shared" si="85" ref="R125:R128">Q125*$I125</f>
        <v>0</v>
      </c>
      <c r="S125" s="6"/>
      <c r="T125" s="6">
        <f aca="true" t="shared" si="86" ref="T125:T128">S125*$I125</f>
        <v>0</v>
      </c>
      <c r="U125" s="6"/>
      <c r="V125" s="6">
        <f aca="true" t="shared" si="87" ref="V125:V128">U125*$I125</f>
        <v>0</v>
      </c>
      <c r="W125" s="7"/>
      <c r="X125" s="7"/>
      <c r="Y125" s="6">
        <v>12.82</v>
      </c>
    </row>
    <row r="126" spans="1:25" ht="11.25" customHeight="1">
      <c r="A126" s="28"/>
      <c r="B126" s="36"/>
      <c r="C126" s="36"/>
      <c r="D126" s="30"/>
      <c r="E126" s="35"/>
      <c r="F126" s="6"/>
      <c r="G126" s="6"/>
      <c r="H126" s="31"/>
      <c r="I126" s="6"/>
      <c r="J126" s="32"/>
      <c r="K126" s="5"/>
      <c r="L126" s="6">
        <f t="shared" si="81"/>
        <v>0</v>
      </c>
      <c r="M126" s="6"/>
      <c r="N126" s="6">
        <f t="shared" si="83"/>
        <v>0</v>
      </c>
      <c r="O126" s="6"/>
      <c r="P126" s="6">
        <f t="shared" si="84"/>
        <v>0</v>
      </c>
      <c r="Q126" s="6"/>
      <c r="R126" s="6">
        <f t="shared" si="85"/>
        <v>0</v>
      </c>
      <c r="S126" s="6"/>
      <c r="T126" s="6">
        <f t="shared" si="86"/>
        <v>0</v>
      </c>
      <c r="U126" s="6"/>
      <c r="V126" s="6">
        <f t="shared" si="87"/>
        <v>0</v>
      </c>
      <c r="W126" s="7"/>
      <c r="X126" s="7"/>
      <c r="Y126" s="6"/>
    </row>
    <row r="127" spans="1:25" ht="26.25" customHeight="1">
      <c r="A127" s="33" t="s">
        <v>226</v>
      </c>
      <c r="B127" s="34" t="s">
        <v>227</v>
      </c>
      <c r="C127" s="34"/>
      <c r="D127" s="30"/>
      <c r="E127" s="35"/>
      <c r="F127" s="6"/>
      <c r="G127" s="6"/>
      <c r="H127" s="31"/>
      <c r="I127" s="6"/>
      <c r="J127" s="32">
        <f>SUM(J128:J132)</f>
        <v>9232.97</v>
      </c>
      <c r="K127" s="5"/>
      <c r="L127" s="6">
        <f t="shared" si="81"/>
        <v>0</v>
      </c>
      <c r="M127" s="6"/>
      <c r="N127" s="6">
        <f t="shared" si="83"/>
        <v>0</v>
      </c>
      <c r="O127" s="6"/>
      <c r="P127" s="6">
        <f t="shared" si="84"/>
        <v>0</v>
      </c>
      <c r="Q127" s="6"/>
      <c r="R127" s="6">
        <f t="shared" si="85"/>
        <v>0</v>
      </c>
      <c r="S127" s="6"/>
      <c r="T127" s="6">
        <f t="shared" si="86"/>
        <v>0</v>
      </c>
      <c r="U127" s="6"/>
      <c r="V127" s="6">
        <f t="shared" si="87"/>
        <v>0</v>
      </c>
      <c r="W127" s="7"/>
      <c r="X127" s="7"/>
      <c r="Y127" s="6"/>
    </row>
    <row r="128" spans="1:25" ht="23.25" customHeight="1">
      <c r="A128" s="28" t="s">
        <v>228</v>
      </c>
      <c r="B128" s="36" t="s">
        <v>229</v>
      </c>
      <c r="C128" s="36"/>
      <c r="D128" s="30" t="s">
        <v>140</v>
      </c>
      <c r="E128" s="35"/>
      <c r="F128" s="6">
        <v>3</v>
      </c>
      <c r="G128" s="6"/>
      <c r="H128" s="31"/>
      <c r="I128" s="6">
        <f aca="true" t="shared" si="88" ref="I128:I132">ROUND(Y128+$X$3*Y128,2)</f>
        <v>83.47</v>
      </c>
      <c r="J128" s="32">
        <f aca="true" t="shared" si="89" ref="J128:J132">ROUND(F128*I128,2)</f>
        <v>250.41</v>
      </c>
      <c r="K128" s="5"/>
      <c r="L128" s="6">
        <f t="shared" si="81"/>
        <v>0</v>
      </c>
      <c r="M128" s="6"/>
      <c r="N128" s="6">
        <f t="shared" si="83"/>
        <v>0</v>
      </c>
      <c r="O128" s="6"/>
      <c r="P128" s="6">
        <f t="shared" si="84"/>
        <v>0</v>
      </c>
      <c r="Q128" s="6"/>
      <c r="R128" s="6">
        <f t="shared" si="85"/>
        <v>0</v>
      </c>
      <c r="S128" s="6"/>
      <c r="T128" s="6">
        <f t="shared" si="86"/>
        <v>0</v>
      </c>
      <c r="U128" s="6"/>
      <c r="V128" s="6">
        <f t="shared" si="87"/>
        <v>0</v>
      </c>
      <c r="W128" s="7"/>
      <c r="X128" s="7"/>
      <c r="Y128" s="6">
        <v>63.2</v>
      </c>
    </row>
    <row r="129" spans="1:25" ht="24.75" customHeight="1">
      <c r="A129" s="28" t="s">
        <v>230</v>
      </c>
      <c r="B129" s="36" t="s">
        <v>231</v>
      </c>
      <c r="C129" s="36"/>
      <c r="D129" s="30" t="s">
        <v>140</v>
      </c>
      <c r="E129" s="35"/>
      <c r="F129" s="6">
        <v>2</v>
      </c>
      <c r="G129" s="6"/>
      <c r="H129" s="31"/>
      <c r="I129" s="6">
        <f t="shared" si="88"/>
        <v>3272.87</v>
      </c>
      <c r="J129" s="32">
        <f t="shared" si="89"/>
        <v>6545.74</v>
      </c>
      <c r="K129" s="5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7"/>
      <c r="X129" s="7"/>
      <c r="Y129" s="6">
        <f>2478</f>
        <v>2478</v>
      </c>
    </row>
    <row r="130" spans="1:25" ht="24.75" customHeight="1">
      <c r="A130" s="28" t="s">
        <v>232</v>
      </c>
      <c r="B130" s="36" t="s">
        <v>233</v>
      </c>
      <c r="C130" s="36"/>
      <c r="D130" s="30" t="s">
        <v>140</v>
      </c>
      <c r="E130" s="35"/>
      <c r="F130" s="6">
        <v>1</v>
      </c>
      <c r="G130" s="6"/>
      <c r="H130" s="31"/>
      <c r="I130" s="6">
        <f t="shared" si="88"/>
        <v>1337.94</v>
      </c>
      <c r="J130" s="32">
        <f t="shared" si="89"/>
        <v>1337.94</v>
      </c>
      <c r="K130" s="5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7"/>
      <c r="X130" s="7"/>
      <c r="Y130" s="6">
        <v>1013</v>
      </c>
    </row>
    <row r="131" spans="1:25" ht="15" customHeight="1">
      <c r="A131" s="28" t="s">
        <v>234</v>
      </c>
      <c r="B131" s="36" t="s">
        <v>235</v>
      </c>
      <c r="C131" s="36"/>
      <c r="D131" s="30" t="s">
        <v>140</v>
      </c>
      <c r="E131" s="35"/>
      <c r="F131" s="6">
        <v>1</v>
      </c>
      <c r="G131" s="6"/>
      <c r="H131" s="31"/>
      <c r="I131" s="6">
        <f t="shared" si="88"/>
        <v>108.3</v>
      </c>
      <c r="J131" s="32">
        <f t="shared" si="89"/>
        <v>108.3</v>
      </c>
      <c r="K131" s="5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7"/>
      <c r="X131" s="7"/>
      <c r="Y131" s="6">
        <v>82</v>
      </c>
    </row>
    <row r="132" spans="1:25" ht="11.25" customHeight="1">
      <c r="A132" s="28" t="s">
        <v>236</v>
      </c>
      <c r="B132" s="36" t="s">
        <v>237</v>
      </c>
      <c r="C132" s="36"/>
      <c r="D132" s="30" t="s">
        <v>145</v>
      </c>
      <c r="E132" s="35"/>
      <c r="F132" s="6">
        <v>1</v>
      </c>
      <c r="G132" s="6"/>
      <c r="H132" s="31"/>
      <c r="I132" s="6">
        <f t="shared" si="88"/>
        <v>990.58</v>
      </c>
      <c r="J132" s="32">
        <f t="shared" si="89"/>
        <v>990.58</v>
      </c>
      <c r="K132" s="5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7"/>
      <c r="X132" s="7"/>
      <c r="Y132" s="6">
        <v>750</v>
      </c>
    </row>
    <row r="133" spans="1:25" ht="9.75" customHeight="1">
      <c r="A133" s="28"/>
      <c r="B133" s="36"/>
      <c r="C133" s="36"/>
      <c r="D133" s="30"/>
      <c r="E133" s="35"/>
      <c r="F133" s="6"/>
      <c r="G133" s="6"/>
      <c r="H133" s="31"/>
      <c r="I133" s="6"/>
      <c r="J133" s="32"/>
      <c r="K133" s="5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7"/>
      <c r="X133" s="7"/>
      <c r="Y133" s="6"/>
    </row>
    <row r="134" spans="1:25" ht="12" customHeight="1">
      <c r="A134" s="28"/>
      <c r="B134" s="34"/>
      <c r="C134" s="34"/>
      <c r="D134" s="58"/>
      <c r="E134" s="59"/>
      <c r="F134" s="6"/>
      <c r="G134" s="43"/>
      <c r="H134" s="60"/>
      <c r="I134" s="43"/>
      <c r="J134" s="32"/>
      <c r="K134" s="42"/>
      <c r="L134" s="6">
        <f>K134*$I134</f>
        <v>0</v>
      </c>
      <c r="M134" s="43"/>
      <c r="N134" s="6">
        <f>M134*$I134</f>
        <v>0</v>
      </c>
      <c r="O134" s="43"/>
      <c r="P134" s="6">
        <f>O134*$I134</f>
        <v>0</v>
      </c>
      <c r="Q134" s="43"/>
      <c r="R134" s="6">
        <f>Q134*$I134</f>
        <v>0</v>
      </c>
      <c r="S134" s="43"/>
      <c r="T134" s="6">
        <f>S134*$I134</f>
        <v>0</v>
      </c>
      <c r="U134" s="43"/>
      <c r="V134" s="6">
        <f>U134*$I134</f>
        <v>0</v>
      </c>
      <c r="W134" s="7"/>
      <c r="X134" s="7"/>
      <c r="Y134" s="43"/>
    </row>
    <row r="135" spans="1:25" ht="24" customHeight="1">
      <c r="A135" s="61"/>
      <c r="B135" s="62" t="s">
        <v>238</v>
      </c>
      <c r="C135" s="62"/>
      <c r="D135" s="63"/>
      <c r="E135" s="64"/>
      <c r="F135" s="65"/>
      <c r="G135" s="66"/>
      <c r="H135" s="67"/>
      <c r="I135" s="65"/>
      <c r="J135" s="68">
        <f>SUM(J7:J133)/2</f>
        <v>251394.53999999998</v>
      </c>
      <c r="K135" s="5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7"/>
      <c r="X135" s="7"/>
      <c r="Y135" s="65"/>
    </row>
    <row r="138" ht="24" customHeight="1"/>
    <row r="139" ht="24" customHeight="1"/>
    <row r="140" ht="36" customHeight="1"/>
    <row r="141" ht="23.25" customHeight="1"/>
    <row r="144" ht="23.25" customHeight="1"/>
    <row r="145" ht="23.25" customHeight="1"/>
    <row r="146" ht="23.25" customHeight="1"/>
    <row r="149" ht="24" customHeight="1"/>
    <row r="150" ht="15" customHeight="1"/>
    <row r="151" ht="14.25" customHeight="1"/>
    <row r="152" ht="35.25" customHeight="1"/>
    <row r="153" ht="45.75" customHeight="1"/>
    <row r="154" ht="12.75" customHeight="1"/>
    <row r="156" ht="15.75" customHeight="1"/>
    <row r="157" ht="27.75" customHeight="1"/>
    <row r="158" ht="36.75" customHeight="1"/>
    <row r="159" ht="24" customHeight="1"/>
    <row r="161" ht="12.75" customHeight="1"/>
  </sheetData>
  <sheetProtection selectLockedCells="1" selectUnlockedCells="1"/>
  <mergeCells count="141">
    <mergeCell ref="A1:D1"/>
    <mergeCell ref="F1:J4"/>
    <mergeCell ref="K1:L4"/>
    <mergeCell ref="M1:N4"/>
    <mergeCell ref="O1:P4"/>
    <mergeCell ref="Q1:R4"/>
    <mergeCell ref="S1:T4"/>
    <mergeCell ref="U1:V4"/>
    <mergeCell ref="Y1:Y4"/>
    <mergeCell ref="A2:E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</mergeCells>
  <conditionalFormatting sqref="G58:G59 G49:G52 G62:G100 F94:F96 F96:G96 G126:G133 G7:G43 G108:G124">
    <cfRule type="cellIs" priority="1" dxfId="0" operator="greaterThan" stopIfTrue="1">
      <formula>"#ref!"</formula>
    </cfRule>
  </conditionalFormatting>
  <printOptions/>
  <pageMargins left="0.9840277777777777" right="0.27569444444444446" top="0.6694444444444444" bottom="0.747916666666666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abSelected="1" view="pageBreakPreview" zoomScaleSheetLayoutView="100" workbookViewId="0" topLeftCell="A1">
      <selection activeCell="D36" sqref="D36"/>
    </sheetView>
  </sheetViews>
  <sheetFormatPr defaultColWidth="9.140625" defaultRowHeight="12.75"/>
  <cols>
    <col min="1" max="1" width="9.00390625" style="69" customWidth="1"/>
    <col min="2" max="2" width="49.00390625" style="70" customWidth="1"/>
    <col min="3" max="3" width="10.8515625" style="70" customWidth="1"/>
    <col min="4" max="15" width="10.57421875" style="70" customWidth="1"/>
    <col min="16" max="16" width="8.421875" style="70" customWidth="1"/>
    <col min="17" max="17" width="13.140625" style="70" customWidth="1"/>
    <col min="18" max="16384" width="9.00390625" style="70" customWidth="1"/>
  </cols>
  <sheetData>
    <row r="1" spans="1:17" ht="12.75">
      <c r="A1" s="71" t="s">
        <v>239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ht="12.75">
      <c r="A2" s="69" t="s">
        <v>240</v>
      </c>
      <c r="B2" s="70" t="s">
        <v>241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ht="12">
      <c r="A3" s="72"/>
      <c r="B3" s="73"/>
      <c r="C3" s="74"/>
      <c r="D3" s="75" t="s">
        <v>242</v>
      </c>
      <c r="E3" s="75"/>
      <c r="F3" s="75" t="s">
        <v>243</v>
      </c>
      <c r="G3" s="75"/>
      <c r="H3" s="75" t="s">
        <v>244</v>
      </c>
      <c r="I3" s="75"/>
      <c r="J3" s="75" t="s">
        <v>245</v>
      </c>
      <c r="K3" s="75"/>
      <c r="L3" s="75" t="s">
        <v>246</v>
      </c>
      <c r="M3" s="75"/>
      <c r="N3" s="75" t="s">
        <v>247</v>
      </c>
      <c r="O3" s="75"/>
      <c r="P3" s="75" t="s">
        <v>248</v>
      </c>
      <c r="Q3" s="75"/>
    </row>
    <row r="4" spans="1:17" ht="12">
      <c r="A4" s="75" t="s">
        <v>249</v>
      </c>
      <c r="B4" s="75" t="s">
        <v>250</v>
      </c>
      <c r="C4" s="75" t="s">
        <v>251</v>
      </c>
      <c r="D4" s="75" t="s">
        <v>252</v>
      </c>
      <c r="E4" s="75" t="s">
        <v>253</v>
      </c>
      <c r="F4" s="75" t="s">
        <v>252</v>
      </c>
      <c r="G4" s="75" t="s">
        <v>253</v>
      </c>
      <c r="H4" s="75" t="s">
        <v>252</v>
      </c>
      <c r="I4" s="75" t="s">
        <v>253</v>
      </c>
      <c r="J4" s="75" t="s">
        <v>252</v>
      </c>
      <c r="K4" s="75" t="s">
        <v>253</v>
      </c>
      <c r="L4" s="75" t="s">
        <v>252</v>
      </c>
      <c r="M4" s="75" t="s">
        <v>253</v>
      </c>
      <c r="N4" s="75" t="s">
        <v>252</v>
      </c>
      <c r="O4" s="75" t="s">
        <v>253</v>
      </c>
      <c r="P4" s="76"/>
      <c r="Q4" s="76"/>
    </row>
    <row r="5" spans="1:17" ht="12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17" ht="12">
      <c r="A6" s="78">
        <f>'Planilha Modelo'!A8</f>
        <v>0</v>
      </c>
      <c r="B6" s="76">
        <f>'Planilha Modelo'!B8:C8</f>
        <v>0</v>
      </c>
      <c r="C6" s="79">
        <f>'Planilha Modelo'!J8</f>
        <v>10404.670000000002</v>
      </c>
      <c r="D6" s="76">
        <v>60</v>
      </c>
      <c r="E6" s="79">
        <f aca="true" t="shared" si="0" ref="E6:E20">$C6*D6/100</f>
        <v>6242.802000000001</v>
      </c>
      <c r="F6" s="76">
        <v>40</v>
      </c>
      <c r="G6" s="79">
        <f aca="true" t="shared" si="1" ref="G6:G20">$C6*F6/100</f>
        <v>4161.868</v>
      </c>
      <c r="H6" s="76"/>
      <c r="I6" s="79">
        <f aca="true" t="shared" si="2" ref="I6:I20">$C6*H6/100</f>
        <v>0</v>
      </c>
      <c r="J6" s="76"/>
      <c r="K6" s="79">
        <f aca="true" t="shared" si="3" ref="K6:K20">$C6*J6/100</f>
        <v>0</v>
      </c>
      <c r="L6" s="76"/>
      <c r="M6" s="79">
        <f aca="true" t="shared" si="4" ref="M6:M20">$C6*L6/100</f>
        <v>0</v>
      </c>
      <c r="N6" s="76"/>
      <c r="O6" s="79">
        <f aca="true" t="shared" si="5" ref="O6:O20">$C6*N6/100</f>
        <v>0</v>
      </c>
      <c r="P6" s="79">
        <f aca="true" t="shared" si="6" ref="P6:P20">D6+F6+H6+J6+L6+N6</f>
        <v>100</v>
      </c>
      <c r="Q6" s="79">
        <f aca="true" t="shared" si="7" ref="Q6:Q20">E6+G6+I6+K6+M6+O6</f>
        <v>10404.670000000002</v>
      </c>
    </row>
    <row r="7" spans="1:17" ht="12">
      <c r="A7" s="78">
        <f>'Planilha Modelo'!A19</f>
        <v>0</v>
      </c>
      <c r="B7" s="76">
        <f>'Planilha Modelo'!B19:C19</f>
        <v>0</v>
      </c>
      <c r="C7" s="79">
        <f>'Planilha Modelo'!J19</f>
        <v>2986.9900000000002</v>
      </c>
      <c r="D7" s="76"/>
      <c r="E7" s="79">
        <f t="shared" si="0"/>
        <v>0</v>
      </c>
      <c r="F7" s="76">
        <v>50</v>
      </c>
      <c r="G7" s="79">
        <f t="shared" si="1"/>
        <v>1493.495</v>
      </c>
      <c r="H7" s="76">
        <v>50</v>
      </c>
      <c r="I7" s="79">
        <f t="shared" si="2"/>
        <v>1493.495</v>
      </c>
      <c r="J7" s="76"/>
      <c r="K7" s="79">
        <f t="shared" si="3"/>
        <v>0</v>
      </c>
      <c r="L7" s="76"/>
      <c r="M7" s="79">
        <f t="shared" si="4"/>
        <v>0</v>
      </c>
      <c r="N7" s="76"/>
      <c r="O7" s="79">
        <f t="shared" si="5"/>
        <v>0</v>
      </c>
      <c r="P7" s="79">
        <f t="shared" si="6"/>
        <v>100</v>
      </c>
      <c r="Q7" s="79">
        <f t="shared" si="7"/>
        <v>2986.99</v>
      </c>
    </row>
    <row r="8" spans="1:17" ht="12">
      <c r="A8" s="78">
        <f>'Planilha Modelo'!A23</f>
        <v>0</v>
      </c>
      <c r="B8" s="76">
        <f>'Planilha Modelo'!B23:C23</f>
        <v>0</v>
      </c>
      <c r="C8" s="79">
        <f>'Planilha Modelo'!J23</f>
        <v>4986.65</v>
      </c>
      <c r="D8" s="76"/>
      <c r="E8" s="79">
        <f t="shared" si="0"/>
        <v>0</v>
      </c>
      <c r="F8" s="76"/>
      <c r="G8" s="79">
        <f t="shared" si="1"/>
        <v>0</v>
      </c>
      <c r="H8" s="76">
        <v>30</v>
      </c>
      <c r="I8" s="79">
        <f t="shared" si="2"/>
        <v>1495.995</v>
      </c>
      <c r="J8" s="76">
        <v>40</v>
      </c>
      <c r="K8" s="79">
        <f t="shared" si="3"/>
        <v>1994.66</v>
      </c>
      <c r="L8" s="76">
        <v>30</v>
      </c>
      <c r="M8" s="79">
        <f t="shared" si="4"/>
        <v>1495.995</v>
      </c>
      <c r="N8" s="76"/>
      <c r="O8" s="79">
        <f t="shared" si="5"/>
        <v>0</v>
      </c>
      <c r="P8" s="79">
        <f t="shared" si="6"/>
        <v>100</v>
      </c>
      <c r="Q8" s="79">
        <f t="shared" si="7"/>
        <v>4986.65</v>
      </c>
    </row>
    <row r="9" spans="1:17" ht="12">
      <c r="A9" s="78">
        <f>'Planilha Modelo'!A29</f>
        <v>0</v>
      </c>
      <c r="B9" s="76">
        <f>'Planilha Modelo'!B29:C29</f>
        <v>0</v>
      </c>
      <c r="C9" s="79">
        <f>'Planilha Modelo'!J29</f>
        <v>35050.32</v>
      </c>
      <c r="D9" s="76"/>
      <c r="E9" s="79">
        <f t="shared" si="0"/>
        <v>0</v>
      </c>
      <c r="F9" s="76"/>
      <c r="G9" s="79">
        <f t="shared" si="1"/>
        <v>0</v>
      </c>
      <c r="H9" s="76"/>
      <c r="I9" s="79">
        <f t="shared" si="2"/>
        <v>0</v>
      </c>
      <c r="J9" s="76">
        <v>50</v>
      </c>
      <c r="K9" s="79">
        <f t="shared" si="3"/>
        <v>17525.16</v>
      </c>
      <c r="L9" s="76">
        <v>50</v>
      </c>
      <c r="M9" s="79">
        <f t="shared" si="4"/>
        <v>17525.16</v>
      </c>
      <c r="N9" s="76"/>
      <c r="O9" s="79">
        <f t="shared" si="5"/>
        <v>0</v>
      </c>
      <c r="P9" s="79">
        <f t="shared" si="6"/>
        <v>100</v>
      </c>
      <c r="Q9" s="79">
        <f t="shared" si="7"/>
        <v>35050.32</v>
      </c>
    </row>
    <row r="10" spans="1:17" ht="12">
      <c r="A10" s="78">
        <f>'Planilha Modelo'!A34</f>
        <v>0</v>
      </c>
      <c r="B10" s="76">
        <f>'Planilha Modelo'!B34:C34</f>
        <v>0</v>
      </c>
      <c r="C10" s="79">
        <f>'Planilha Modelo'!J34</f>
        <v>3923.52</v>
      </c>
      <c r="D10" s="76"/>
      <c r="E10" s="79">
        <f t="shared" si="0"/>
        <v>0</v>
      </c>
      <c r="F10" s="76"/>
      <c r="G10" s="79">
        <f t="shared" si="1"/>
        <v>0</v>
      </c>
      <c r="H10" s="76">
        <v>25</v>
      </c>
      <c r="I10" s="79">
        <f t="shared" si="2"/>
        <v>980.88</v>
      </c>
      <c r="J10" s="76">
        <v>25</v>
      </c>
      <c r="K10" s="79">
        <f t="shared" si="3"/>
        <v>980.88</v>
      </c>
      <c r="L10" s="76">
        <v>25</v>
      </c>
      <c r="M10" s="79">
        <f t="shared" si="4"/>
        <v>980.88</v>
      </c>
      <c r="N10" s="76">
        <v>25</v>
      </c>
      <c r="O10" s="79">
        <f t="shared" si="5"/>
        <v>980.88</v>
      </c>
      <c r="P10" s="79">
        <f t="shared" si="6"/>
        <v>100</v>
      </c>
      <c r="Q10" s="79">
        <f t="shared" si="7"/>
        <v>3923.52</v>
      </c>
    </row>
    <row r="11" spans="1:17" ht="12">
      <c r="A11" s="78">
        <f>'Planilha Modelo'!A37</f>
        <v>0</v>
      </c>
      <c r="B11" s="76">
        <f>'Planilha Modelo'!B37:C37</f>
        <v>0</v>
      </c>
      <c r="C11" s="79">
        <f>'Planilha Modelo'!J37</f>
        <v>1328</v>
      </c>
      <c r="D11" s="76"/>
      <c r="E11" s="79">
        <f t="shared" si="0"/>
        <v>0</v>
      </c>
      <c r="F11" s="76"/>
      <c r="G11" s="79">
        <f t="shared" si="1"/>
        <v>0</v>
      </c>
      <c r="H11" s="76"/>
      <c r="I11" s="79">
        <f t="shared" si="2"/>
        <v>0</v>
      </c>
      <c r="J11" s="76">
        <v>40</v>
      </c>
      <c r="K11" s="79">
        <f t="shared" si="3"/>
        <v>531.2</v>
      </c>
      <c r="L11" s="76">
        <v>50</v>
      </c>
      <c r="M11" s="79">
        <f t="shared" si="4"/>
        <v>664</v>
      </c>
      <c r="N11" s="76">
        <v>10</v>
      </c>
      <c r="O11" s="79">
        <f t="shared" si="5"/>
        <v>132.8</v>
      </c>
      <c r="P11" s="79">
        <f t="shared" si="6"/>
        <v>100</v>
      </c>
      <c r="Q11" s="79">
        <f t="shared" si="7"/>
        <v>1328</v>
      </c>
    </row>
    <row r="12" spans="1:17" ht="12">
      <c r="A12" s="78">
        <f>'Planilha Modelo'!A41</f>
        <v>0</v>
      </c>
      <c r="B12" s="76">
        <f>'Planilha Modelo'!B41:C41</f>
        <v>0</v>
      </c>
      <c r="C12" s="79">
        <f>'Planilha Modelo'!J41</f>
        <v>4731.38</v>
      </c>
      <c r="D12" s="76"/>
      <c r="E12" s="79">
        <f t="shared" si="0"/>
        <v>0</v>
      </c>
      <c r="F12" s="76"/>
      <c r="G12" s="79">
        <f t="shared" si="1"/>
        <v>0</v>
      </c>
      <c r="H12" s="76">
        <v>20</v>
      </c>
      <c r="I12" s="79">
        <f t="shared" si="2"/>
        <v>946.2760000000001</v>
      </c>
      <c r="J12" s="76">
        <v>40</v>
      </c>
      <c r="K12" s="79">
        <f t="shared" si="3"/>
        <v>1892.5520000000001</v>
      </c>
      <c r="L12" s="76">
        <v>40</v>
      </c>
      <c r="M12" s="79">
        <f t="shared" si="4"/>
        <v>1892.5520000000001</v>
      </c>
      <c r="N12" s="76"/>
      <c r="O12" s="79">
        <f t="shared" si="5"/>
        <v>0</v>
      </c>
      <c r="P12" s="79">
        <f t="shared" si="6"/>
        <v>100</v>
      </c>
      <c r="Q12" s="79">
        <f t="shared" si="7"/>
        <v>4731.380000000001</v>
      </c>
    </row>
    <row r="13" spans="1:17" ht="12">
      <c r="A13" s="78">
        <f>'Planilha Modelo'!A46</f>
        <v>0</v>
      </c>
      <c r="B13" s="76">
        <f>'Planilha Modelo'!B46:C46</f>
        <v>0</v>
      </c>
      <c r="C13" s="79">
        <f>'Planilha Modelo'!J46</f>
        <v>18941.48</v>
      </c>
      <c r="D13" s="76"/>
      <c r="E13" s="79">
        <f t="shared" si="0"/>
        <v>0</v>
      </c>
      <c r="F13" s="76"/>
      <c r="G13" s="79">
        <f t="shared" si="1"/>
        <v>0</v>
      </c>
      <c r="H13" s="76"/>
      <c r="I13" s="79">
        <f t="shared" si="2"/>
        <v>0</v>
      </c>
      <c r="J13" s="76">
        <v>40</v>
      </c>
      <c r="K13" s="79">
        <f t="shared" si="3"/>
        <v>7576.592</v>
      </c>
      <c r="L13" s="76">
        <v>40</v>
      </c>
      <c r="M13" s="79">
        <f t="shared" si="4"/>
        <v>7576.592</v>
      </c>
      <c r="N13" s="76">
        <v>20</v>
      </c>
      <c r="O13" s="79">
        <f t="shared" si="5"/>
        <v>3788.296</v>
      </c>
      <c r="P13" s="79">
        <f t="shared" si="6"/>
        <v>100</v>
      </c>
      <c r="Q13" s="79">
        <f t="shared" si="7"/>
        <v>18941.48</v>
      </c>
    </row>
    <row r="14" spans="1:17" ht="12">
      <c r="A14" s="78">
        <f>'Planilha Modelo'!A52</f>
        <v>0</v>
      </c>
      <c r="B14" s="76">
        <f>'Planilha Modelo'!B52:C52</f>
        <v>0</v>
      </c>
      <c r="C14" s="79">
        <f>'Planilha Modelo'!J52</f>
        <v>16430.710000000003</v>
      </c>
      <c r="D14" s="76"/>
      <c r="E14" s="79">
        <f t="shared" si="0"/>
        <v>0</v>
      </c>
      <c r="F14" s="76"/>
      <c r="G14" s="79">
        <f t="shared" si="1"/>
        <v>0</v>
      </c>
      <c r="H14" s="76"/>
      <c r="I14" s="79">
        <f t="shared" si="2"/>
        <v>0</v>
      </c>
      <c r="J14" s="76">
        <v>30</v>
      </c>
      <c r="K14" s="79">
        <f t="shared" si="3"/>
        <v>4929.213000000001</v>
      </c>
      <c r="L14" s="76">
        <v>50</v>
      </c>
      <c r="M14" s="79">
        <f t="shared" si="4"/>
        <v>8215.355000000001</v>
      </c>
      <c r="N14" s="76">
        <v>20</v>
      </c>
      <c r="O14" s="79">
        <f t="shared" si="5"/>
        <v>3286.1420000000007</v>
      </c>
      <c r="P14" s="79">
        <f t="shared" si="6"/>
        <v>100</v>
      </c>
      <c r="Q14" s="79">
        <f t="shared" si="7"/>
        <v>16430.710000000003</v>
      </c>
    </row>
    <row r="15" spans="1:17" ht="12">
      <c r="A15" s="78">
        <f>'Planilha Modelo'!A59</f>
        <v>0</v>
      </c>
      <c r="B15" s="76">
        <f>'Planilha Modelo'!B59:C59</f>
        <v>0</v>
      </c>
      <c r="C15" s="79">
        <f>'Planilha Modelo'!J59</f>
        <v>26206.29</v>
      </c>
      <c r="D15" s="76"/>
      <c r="E15" s="79">
        <f t="shared" si="0"/>
        <v>0</v>
      </c>
      <c r="F15" s="76"/>
      <c r="G15" s="79">
        <f t="shared" si="1"/>
        <v>0</v>
      </c>
      <c r="H15" s="76"/>
      <c r="I15" s="79">
        <f t="shared" si="2"/>
        <v>0</v>
      </c>
      <c r="J15" s="76">
        <v>50</v>
      </c>
      <c r="K15" s="79">
        <f t="shared" si="3"/>
        <v>13103.145</v>
      </c>
      <c r="L15" s="76">
        <v>50</v>
      </c>
      <c r="M15" s="79">
        <f t="shared" si="4"/>
        <v>13103.145</v>
      </c>
      <c r="N15" s="76"/>
      <c r="O15" s="79">
        <f t="shared" si="5"/>
        <v>0</v>
      </c>
      <c r="P15" s="79">
        <f t="shared" si="6"/>
        <v>100</v>
      </c>
      <c r="Q15" s="79">
        <f t="shared" si="7"/>
        <v>26206.29</v>
      </c>
    </row>
    <row r="16" spans="1:17" ht="12">
      <c r="A16" s="78">
        <f>'Planilha Modelo'!A63</f>
        <v>0</v>
      </c>
      <c r="B16" s="76">
        <f>'Planilha Modelo'!B63:C63</f>
        <v>0</v>
      </c>
      <c r="C16" s="79">
        <f>'Planilha Modelo'!J63</f>
        <v>53970.23</v>
      </c>
      <c r="D16" s="76"/>
      <c r="E16" s="79">
        <f t="shared" si="0"/>
        <v>0</v>
      </c>
      <c r="F16" s="76"/>
      <c r="G16" s="79">
        <f t="shared" si="1"/>
        <v>0</v>
      </c>
      <c r="H16" s="76">
        <v>50</v>
      </c>
      <c r="I16" s="79">
        <f t="shared" si="2"/>
        <v>26985.115</v>
      </c>
      <c r="J16" s="76">
        <v>50</v>
      </c>
      <c r="K16" s="79">
        <f t="shared" si="3"/>
        <v>26985.115</v>
      </c>
      <c r="L16" s="76"/>
      <c r="M16" s="79">
        <f t="shared" si="4"/>
        <v>0</v>
      </c>
      <c r="N16" s="76"/>
      <c r="O16" s="79">
        <f t="shared" si="5"/>
        <v>0</v>
      </c>
      <c r="P16" s="79">
        <f t="shared" si="6"/>
        <v>100</v>
      </c>
      <c r="Q16" s="79">
        <f t="shared" si="7"/>
        <v>53970.23</v>
      </c>
    </row>
    <row r="17" spans="1:17" ht="12">
      <c r="A17" s="78">
        <f>'Planilha Modelo'!A98</f>
        <v>0</v>
      </c>
      <c r="B17" s="76">
        <f>'Planilha Modelo'!B98:C98</f>
        <v>0</v>
      </c>
      <c r="C17" s="79">
        <f>'Planilha Modelo'!J98</f>
        <v>28673.890000000003</v>
      </c>
      <c r="D17" s="76"/>
      <c r="E17" s="79">
        <f t="shared" si="0"/>
        <v>0</v>
      </c>
      <c r="F17" s="76">
        <v>20</v>
      </c>
      <c r="G17" s="79">
        <f t="shared" si="1"/>
        <v>5734.778</v>
      </c>
      <c r="H17" s="76">
        <v>25</v>
      </c>
      <c r="I17" s="79">
        <f t="shared" si="2"/>
        <v>7168.472500000001</v>
      </c>
      <c r="J17" s="76">
        <v>25</v>
      </c>
      <c r="K17" s="79">
        <f t="shared" si="3"/>
        <v>7168.472500000001</v>
      </c>
      <c r="L17" s="76">
        <v>25</v>
      </c>
      <c r="M17" s="79">
        <f t="shared" si="4"/>
        <v>7168.472500000001</v>
      </c>
      <c r="N17" s="76">
        <v>5</v>
      </c>
      <c r="O17" s="79">
        <f t="shared" si="5"/>
        <v>1433.6945</v>
      </c>
      <c r="P17" s="79">
        <f t="shared" si="6"/>
        <v>100</v>
      </c>
      <c r="Q17" s="79">
        <f t="shared" si="7"/>
        <v>28673.890000000003</v>
      </c>
    </row>
    <row r="18" spans="1:17" ht="12">
      <c r="A18" s="78">
        <f>'Planilha Modelo'!A108</f>
        <v>0</v>
      </c>
      <c r="B18" s="76">
        <f>'Planilha Modelo'!B108:C108</f>
        <v>0</v>
      </c>
      <c r="C18" s="79">
        <f>'Planilha Modelo'!J108</f>
        <v>27797.899999999994</v>
      </c>
      <c r="D18" s="76"/>
      <c r="E18" s="79">
        <f t="shared" si="0"/>
        <v>0</v>
      </c>
      <c r="F18" s="76">
        <v>20</v>
      </c>
      <c r="G18" s="79">
        <f t="shared" si="1"/>
        <v>5559.579999999999</v>
      </c>
      <c r="H18" s="76">
        <v>20</v>
      </c>
      <c r="I18" s="79">
        <f t="shared" si="2"/>
        <v>5559.579999999999</v>
      </c>
      <c r="J18" s="76">
        <v>20</v>
      </c>
      <c r="K18" s="79">
        <f t="shared" si="3"/>
        <v>5559.579999999999</v>
      </c>
      <c r="L18" s="76">
        <v>20</v>
      </c>
      <c r="M18" s="79">
        <f t="shared" si="4"/>
        <v>5559.579999999999</v>
      </c>
      <c r="N18" s="76">
        <v>20</v>
      </c>
      <c r="O18" s="79">
        <f t="shared" si="5"/>
        <v>5559.579999999999</v>
      </c>
      <c r="P18" s="79">
        <f t="shared" si="6"/>
        <v>100</v>
      </c>
      <c r="Q18" s="79">
        <f t="shared" si="7"/>
        <v>27797.899999999994</v>
      </c>
    </row>
    <row r="19" spans="1:17" ht="12">
      <c r="A19" s="78">
        <f>'Planilha Modelo'!A119</f>
        <v>0</v>
      </c>
      <c r="B19" s="76">
        <f>'Planilha Modelo'!B119:C119</f>
        <v>0</v>
      </c>
      <c r="C19" s="79">
        <f>'Planilha Modelo'!J119</f>
        <v>6729.54</v>
      </c>
      <c r="D19" s="76"/>
      <c r="E19" s="79">
        <f t="shared" si="0"/>
        <v>0</v>
      </c>
      <c r="F19" s="76"/>
      <c r="G19" s="79">
        <f t="shared" si="1"/>
        <v>0</v>
      </c>
      <c r="H19" s="76"/>
      <c r="I19" s="79">
        <f t="shared" si="2"/>
        <v>0</v>
      </c>
      <c r="J19" s="76">
        <v>100</v>
      </c>
      <c r="K19" s="79">
        <f t="shared" si="3"/>
        <v>6729.54</v>
      </c>
      <c r="L19" s="76"/>
      <c r="M19" s="79">
        <f t="shared" si="4"/>
        <v>0</v>
      </c>
      <c r="N19" s="76"/>
      <c r="O19" s="79">
        <f t="shared" si="5"/>
        <v>0</v>
      </c>
      <c r="P19" s="79">
        <f t="shared" si="6"/>
        <v>100</v>
      </c>
      <c r="Q19" s="79">
        <f t="shared" si="7"/>
        <v>6729.54</v>
      </c>
    </row>
    <row r="20" spans="1:17" ht="12">
      <c r="A20" s="78">
        <f>'Planilha Modelo'!A127</f>
        <v>0</v>
      </c>
      <c r="B20" s="76">
        <f>'Planilha Modelo'!B127:C127</f>
        <v>0</v>
      </c>
      <c r="C20" s="79">
        <f>'Planilha Modelo'!J127</f>
        <v>9232.97</v>
      </c>
      <c r="D20" s="76"/>
      <c r="E20" s="79">
        <f t="shared" si="0"/>
        <v>0</v>
      </c>
      <c r="F20" s="76"/>
      <c r="G20" s="79">
        <f t="shared" si="1"/>
        <v>0</v>
      </c>
      <c r="H20" s="76"/>
      <c r="I20" s="79">
        <f t="shared" si="2"/>
        <v>0</v>
      </c>
      <c r="J20" s="76"/>
      <c r="K20" s="79">
        <f t="shared" si="3"/>
        <v>0</v>
      </c>
      <c r="L20" s="76">
        <v>50</v>
      </c>
      <c r="M20" s="79">
        <f t="shared" si="4"/>
        <v>4616.485</v>
      </c>
      <c r="N20" s="76">
        <v>50</v>
      </c>
      <c r="O20" s="79">
        <f t="shared" si="5"/>
        <v>4616.485</v>
      </c>
      <c r="P20" s="79">
        <f t="shared" si="6"/>
        <v>100</v>
      </c>
      <c r="Q20" s="79">
        <f t="shared" si="7"/>
        <v>9232.97</v>
      </c>
    </row>
    <row r="21" spans="1:17" ht="12">
      <c r="A21" s="77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17" ht="12">
      <c r="A22" s="75" t="s">
        <v>254</v>
      </c>
      <c r="B22" s="75"/>
      <c r="C22" s="79">
        <f>SUM(C6:C21)</f>
        <v>251394.54000000004</v>
      </c>
      <c r="D22" s="80">
        <f>SUM(E6:E20)</f>
        <v>6242.802000000001</v>
      </c>
      <c r="E22" s="80"/>
      <c r="F22" s="80">
        <f>SUM(G6:G20)</f>
        <v>16949.720999999998</v>
      </c>
      <c r="G22" s="80"/>
      <c r="H22" s="80">
        <f>SUM(I6:I20)</f>
        <v>44629.813500000004</v>
      </c>
      <c r="I22" s="80"/>
      <c r="J22" s="80">
        <f>SUM(K6:K20)</f>
        <v>94976.1095</v>
      </c>
      <c r="K22" s="80"/>
      <c r="L22" s="80">
        <f>SUM(M6:M20)</f>
        <v>68798.21650000001</v>
      </c>
      <c r="M22" s="80"/>
      <c r="N22" s="80">
        <f>SUM(O6:O20)</f>
        <v>19797.8775</v>
      </c>
      <c r="O22" s="80"/>
      <c r="P22" s="77"/>
      <c r="Q22" s="77"/>
    </row>
    <row r="23" spans="1:17" ht="12">
      <c r="A23" s="75" t="s">
        <v>248</v>
      </c>
      <c r="B23" s="75"/>
      <c r="C23" s="79">
        <f>C22</f>
        <v>251394.54000000004</v>
      </c>
      <c r="D23" s="80">
        <f>D22</f>
        <v>6242.802000000001</v>
      </c>
      <c r="E23" s="80"/>
      <c r="F23" s="80">
        <f>F22+D23</f>
        <v>23192.522999999997</v>
      </c>
      <c r="G23" s="80"/>
      <c r="H23" s="80">
        <f>H22+F23</f>
        <v>67822.3365</v>
      </c>
      <c r="I23" s="80"/>
      <c r="J23" s="80">
        <f>J22+H23</f>
        <v>162798.446</v>
      </c>
      <c r="K23" s="80"/>
      <c r="L23" s="80">
        <f>L22+J23</f>
        <v>231596.6625</v>
      </c>
      <c r="M23" s="80"/>
      <c r="N23" s="80">
        <f>N22+L23</f>
        <v>251394.54</v>
      </c>
      <c r="O23" s="80"/>
      <c r="P23" s="77"/>
      <c r="Q23" s="77"/>
    </row>
  </sheetData>
  <sheetProtection selectLockedCells="1" selectUnlockedCells="1"/>
  <mergeCells count="23">
    <mergeCell ref="D3:E3"/>
    <mergeCell ref="F3:G3"/>
    <mergeCell ref="H3:I3"/>
    <mergeCell ref="J3:K3"/>
    <mergeCell ref="L3:M3"/>
    <mergeCell ref="N3:O3"/>
    <mergeCell ref="P3:Q3"/>
    <mergeCell ref="A22:B22"/>
    <mergeCell ref="D22:E22"/>
    <mergeCell ref="F22:G22"/>
    <mergeCell ref="H22:I22"/>
    <mergeCell ref="J22:K22"/>
    <mergeCell ref="L22:M22"/>
    <mergeCell ref="N22:O22"/>
    <mergeCell ref="P22:Q22"/>
    <mergeCell ref="A23:B23"/>
    <mergeCell ref="D23:E23"/>
    <mergeCell ref="F23:G23"/>
    <mergeCell ref="H23:I23"/>
    <mergeCell ref="J23:K23"/>
    <mergeCell ref="L23:M23"/>
    <mergeCell ref="N23:O23"/>
    <mergeCell ref="P23:Q23"/>
  </mergeCells>
  <printOptions/>
  <pageMargins left="0.5118055555555555" right="0.511805555555555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view="pageBreakPreview" zoomScaleSheetLayoutView="100" workbookViewId="0" topLeftCell="A1">
      <selection activeCell="G17" sqref="G17"/>
    </sheetView>
  </sheetViews>
  <sheetFormatPr defaultColWidth="9.140625" defaultRowHeight="12.75"/>
  <cols>
    <col min="1" max="1" width="7.28125" style="81" customWidth="1"/>
    <col min="2" max="2" width="48.7109375" style="81" customWidth="1"/>
    <col min="3" max="3" width="10.7109375" style="81" customWidth="1"/>
    <col min="4" max="16384" width="9.00390625" style="81" customWidth="1"/>
  </cols>
  <sheetData>
    <row r="1" spans="1:3" ht="12.75">
      <c r="A1" s="82"/>
      <c r="B1" s="83"/>
      <c r="C1" s="84"/>
    </row>
    <row r="2" spans="1:3" ht="18">
      <c r="A2" s="85" t="s">
        <v>255</v>
      </c>
      <c r="B2" s="85"/>
      <c r="C2" s="85"/>
    </row>
    <row r="3" spans="1:3" ht="16.5">
      <c r="A3" s="86" t="s">
        <v>256</v>
      </c>
      <c r="B3" s="86"/>
      <c r="C3" s="86"/>
    </row>
    <row r="4" spans="1:3" ht="12.75">
      <c r="A4" s="87"/>
      <c r="B4" s="88"/>
      <c r="C4" s="89"/>
    </row>
    <row r="5" spans="1:3" ht="12.75">
      <c r="A5" s="90" t="s">
        <v>240</v>
      </c>
      <c r="B5" s="91" t="s">
        <v>257</v>
      </c>
      <c r="C5" s="92" t="s">
        <v>258</v>
      </c>
    </row>
    <row r="6" spans="1:3" ht="12.75">
      <c r="A6" s="90" t="s">
        <v>259</v>
      </c>
      <c r="B6" s="91" t="s">
        <v>260</v>
      </c>
      <c r="C6" s="92" t="s">
        <v>261</v>
      </c>
    </row>
    <row r="7" spans="1:3" ht="12.75">
      <c r="A7" s="90" t="s">
        <v>249</v>
      </c>
      <c r="B7" s="93" t="s">
        <v>262</v>
      </c>
      <c r="C7" s="92"/>
    </row>
    <row r="8" spans="1:3" ht="12.75">
      <c r="A8" s="94">
        <v>1</v>
      </c>
      <c r="B8" s="93" t="s">
        <v>263</v>
      </c>
      <c r="C8" s="89"/>
    </row>
    <row r="9" spans="1:3" ht="12.75">
      <c r="A9" s="90" t="s">
        <v>264</v>
      </c>
      <c r="B9" s="93" t="s">
        <v>265</v>
      </c>
      <c r="C9" s="95">
        <v>0.012</v>
      </c>
    </row>
    <row r="10" spans="1:3" ht="12.75">
      <c r="A10" s="90" t="s">
        <v>266</v>
      </c>
      <c r="B10" s="93" t="s">
        <v>267</v>
      </c>
      <c r="C10" s="95">
        <f>C11+C12</f>
        <v>0.09730000000000001</v>
      </c>
    </row>
    <row r="11" spans="1:3" ht="12.75">
      <c r="A11" s="90" t="s">
        <v>268</v>
      </c>
      <c r="B11" s="93" t="s">
        <v>269</v>
      </c>
      <c r="C11" s="95">
        <v>0.035</v>
      </c>
    </row>
    <row r="12" spans="1:3" ht="12.75">
      <c r="A12" s="90" t="s">
        <v>270</v>
      </c>
      <c r="B12" s="93" t="s">
        <v>271</v>
      </c>
      <c r="C12" s="95">
        <v>0.06230000000000001</v>
      </c>
    </row>
    <row r="13" spans="1:3" ht="12.75">
      <c r="A13" s="90" t="s">
        <v>272</v>
      </c>
      <c r="B13" s="93" t="s">
        <v>273</v>
      </c>
      <c r="C13" s="95">
        <v>0.025</v>
      </c>
    </row>
    <row r="14" spans="1:3" ht="12.75">
      <c r="A14" s="90" t="s">
        <v>274</v>
      </c>
      <c r="B14" s="93" t="s">
        <v>275</v>
      </c>
      <c r="C14" s="95">
        <f>C15+C16+C17</f>
        <v>0.0865</v>
      </c>
    </row>
    <row r="15" spans="1:3" ht="12.75">
      <c r="A15" s="90" t="s">
        <v>276</v>
      </c>
      <c r="B15" s="93" t="s">
        <v>277</v>
      </c>
      <c r="C15" s="95" t="s">
        <v>278</v>
      </c>
    </row>
    <row r="16" spans="1:3" ht="12.75">
      <c r="A16" s="90" t="s">
        <v>279</v>
      </c>
      <c r="B16" s="93" t="s">
        <v>280</v>
      </c>
      <c r="C16" s="95">
        <v>0.05</v>
      </c>
    </row>
    <row r="17" spans="1:3" ht="12.75">
      <c r="A17" s="90" t="s">
        <v>281</v>
      </c>
      <c r="B17" s="93" t="s">
        <v>282</v>
      </c>
      <c r="C17" s="95">
        <v>0</v>
      </c>
    </row>
    <row r="18" spans="1:3" ht="12.75">
      <c r="A18" s="94">
        <v>2</v>
      </c>
      <c r="B18" s="93" t="s">
        <v>283</v>
      </c>
      <c r="C18" s="95"/>
    </row>
    <row r="19" spans="1:3" ht="12.75">
      <c r="A19" s="90" t="s">
        <v>284</v>
      </c>
      <c r="B19" s="93" t="s">
        <v>285</v>
      </c>
      <c r="C19" s="95">
        <v>0.06</v>
      </c>
    </row>
    <row r="20" spans="1:3" ht="12.75">
      <c r="A20" s="94">
        <v>3</v>
      </c>
      <c r="B20" s="93" t="s">
        <v>286</v>
      </c>
      <c r="C20" s="96">
        <f>((1+C9)*(1+C10)*(1+C13)*(1+C19)/(1-C14))-1</f>
        <v>0.3207696194854952</v>
      </c>
    </row>
    <row r="21" spans="1:3" ht="12.75">
      <c r="A21" s="87"/>
      <c r="B21" s="93" t="s">
        <v>287</v>
      </c>
      <c r="C21" s="97" t="s">
        <v>288</v>
      </c>
    </row>
    <row r="22" spans="1:3" ht="12.75">
      <c r="A22" s="90"/>
      <c r="B22" s="98" t="s">
        <v>289</v>
      </c>
      <c r="C22" s="99"/>
    </row>
    <row r="23" spans="1:3" ht="12.75">
      <c r="A23" s="100" t="s">
        <v>290</v>
      </c>
      <c r="B23" s="101"/>
      <c r="C23" s="99"/>
    </row>
    <row r="24" spans="1:3" ht="12.75">
      <c r="A24" s="100" t="s">
        <v>291</v>
      </c>
      <c r="B24" s="88"/>
      <c r="C24" s="89"/>
    </row>
    <row r="25" spans="1:3" ht="12.75">
      <c r="A25" s="100" t="s">
        <v>292</v>
      </c>
      <c r="B25" s="88"/>
      <c r="C25" s="89"/>
    </row>
    <row r="26" spans="1:3" ht="12.75">
      <c r="A26" s="100" t="s">
        <v>293</v>
      </c>
      <c r="B26" s="88"/>
      <c r="C26" s="89"/>
    </row>
    <row r="27" spans="1:3" ht="12.75">
      <c r="A27" s="100" t="s">
        <v>294</v>
      </c>
      <c r="B27" s="88"/>
      <c r="C27" s="89"/>
    </row>
    <row r="28" spans="1:3" ht="12.75">
      <c r="A28" s="100" t="s">
        <v>295</v>
      </c>
      <c r="B28" s="88"/>
      <c r="C28" s="89"/>
    </row>
    <row r="29" spans="1:3" ht="12.75">
      <c r="A29" s="102"/>
      <c r="B29" s="103"/>
      <c r="C29" s="104"/>
    </row>
  </sheetData>
  <sheetProtection selectLockedCells="1" selectUnlockedCells="1"/>
  <mergeCells count="2">
    <mergeCell ref="A2:C2"/>
    <mergeCell ref="A3:C3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Karina de Miranda Tenório</dc:creator>
  <cp:keywords/>
  <dc:description/>
  <cp:lastModifiedBy>0811</cp:lastModifiedBy>
  <cp:lastPrinted>2016-05-25T16:33:56Z</cp:lastPrinted>
  <dcterms:created xsi:type="dcterms:W3CDTF">2002-12-03T19:19:39Z</dcterms:created>
  <dcterms:modified xsi:type="dcterms:W3CDTF">2016-06-01T18:24:09Z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INFRAERO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